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arters PKS " sheetId="1" r:id="rId1"/>
  </sheets>
  <definedNames>
    <definedName name="_xlnm._FilterDatabase" localSheetId="0" hidden="1">'Carters PKS '!$A$1:$AH$226</definedName>
    <definedName name="_xlnm.Print_Area" localSheetId="0">'Carters PKS '!$B$1:$AH$18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227" i="1" l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L191" i="1"/>
  <c r="K191" i="1"/>
  <c r="J191" i="1"/>
  <c r="I191" i="1"/>
  <c r="H191" i="1"/>
  <c r="I190" i="1"/>
  <c r="H190" i="1"/>
  <c r="G190" i="1"/>
  <c r="F190" i="1"/>
  <c r="AF190" i="1" s="1"/>
  <c r="J189" i="1"/>
  <c r="H189" i="1"/>
  <c r="G189" i="1"/>
  <c r="AF189" i="1" s="1"/>
  <c r="AF188" i="1"/>
  <c r="AF187" i="1"/>
  <c r="AF186" i="1"/>
  <c r="K185" i="1"/>
  <c r="AF185" i="1" s="1"/>
  <c r="G185" i="1"/>
  <c r="F185" i="1"/>
  <c r="J184" i="1"/>
  <c r="I184" i="1"/>
  <c r="H184" i="1"/>
  <c r="G184" i="1"/>
  <c r="E184" i="1"/>
  <c r="AF183" i="1"/>
  <c r="AF182" i="1"/>
  <c r="AF181" i="1"/>
  <c r="AF180" i="1"/>
  <c r="AF179" i="1"/>
  <c r="I178" i="1"/>
  <c r="AF178" i="1" s="1"/>
  <c r="AF177" i="1"/>
  <c r="H176" i="1"/>
  <c r="G176" i="1"/>
  <c r="F176" i="1"/>
  <c r="E176" i="1"/>
  <c r="AF175" i="1"/>
  <c r="H174" i="1"/>
  <c r="AF174" i="1" s="1"/>
  <c r="E174" i="1"/>
  <c r="AF173" i="1"/>
  <c r="G172" i="1"/>
  <c r="AF172" i="1" s="1"/>
  <c r="AF171" i="1"/>
  <c r="AF170" i="1"/>
  <c r="AF169" i="1"/>
  <c r="AF168" i="1"/>
  <c r="G167" i="1"/>
  <c r="AF167" i="1" s="1"/>
  <c r="AF166" i="1"/>
  <c r="AF165" i="1"/>
  <c r="AF164" i="1"/>
  <c r="AF163" i="1"/>
  <c r="AF162" i="1"/>
  <c r="AF161" i="1"/>
  <c r="AF160" i="1"/>
  <c r="AF159" i="1"/>
  <c r="AF158" i="1"/>
  <c r="AF157" i="1"/>
  <c r="I157" i="1"/>
  <c r="AF156" i="1"/>
  <c r="AF155" i="1"/>
  <c r="AF154" i="1"/>
  <c r="K153" i="1"/>
  <c r="I153" i="1"/>
  <c r="H153" i="1"/>
  <c r="G153" i="1"/>
  <c r="F153" i="1"/>
  <c r="J152" i="1"/>
  <c r="G152" i="1"/>
  <c r="F152" i="1"/>
  <c r="AF151" i="1"/>
  <c r="AF150" i="1"/>
  <c r="P149" i="1"/>
  <c r="O149" i="1"/>
  <c r="N149" i="1"/>
  <c r="M149" i="1"/>
  <c r="K149" i="1"/>
  <c r="P148" i="1"/>
  <c r="O148" i="1"/>
  <c r="N148" i="1"/>
  <c r="M148" i="1"/>
  <c r="K148" i="1"/>
  <c r="AF148" i="1" s="1"/>
  <c r="AE147" i="1"/>
  <c r="AD147" i="1"/>
  <c r="AC147" i="1"/>
  <c r="AA147" i="1"/>
  <c r="AF147" i="1" s="1"/>
  <c r="M146" i="1"/>
  <c r="AF146" i="1" s="1"/>
  <c r="AF145" i="1"/>
  <c r="H144" i="1"/>
  <c r="G144" i="1"/>
  <c r="F144" i="1"/>
  <c r="AF143" i="1"/>
  <c r="G142" i="1"/>
  <c r="F142" i="1"/>
  <c r="AF142" i="1" s="1"/>
  <c r="J141" i="1"/>
  <c r="I141" i="1"/>
  <c r="H141" i="1"/>
  <c r="J140" i="1"/>
  <c r="G140" i="1"/>
  <c r="K139" i="1"/>
  <c r="J139" i="1"/>
  <c r="G139" i="1"/>
  <c r="F139" i="1"/>
  <c r="K138" i="1"/>
  <c r="AF138" i="1" s="1"/>
  <c r="AF137" i="1"/>
  <c r="AF136" i="1"/>
  <c r="AF135" i="1"/>
  <c r="AF134" i="1"/>
  <c r="X133" i="1"/>
  <c r="W133" i="1"/>
  <c r="T133" i="1"/>
  <c r="S133" i="1"/>
  <c r="R133" i="1"/>
  <c r="Q133" i="1"/>
  <c r="AF132" i="1"/>
  <c r="AF131" i="1"/>
  <c r="H130" i="1"/>
  <c r="G130" i="1"/>
  <c r="AF130" i="1" s="1"/>
  <c r="AF129" i="1"/>
  <c r="AF128" i="1"/>
  <c r="AF127" i="1"/>
  <c r="AF126" i="1"/>
  <c r="AF125" i="1"/>
  <c r="O124" i="1"/>
  <c r="AF124" i="1" s="1"/>
  <c r="AF123" i="1"/>
  <c r="AF122" i="1"/>
  <c r="AF121" i="1"/>
  <c r="L120" i="1"/>
  <c r="I120" i="1"/>
  <c r="H120" i="1"/>
  <c r="G119" i="1"/>
  <c r="AF119" i="1" s="1"/>
  <c r="AF118" i="1"/>
  <c r="AF117" i="1"/>
  <c r="AF116" i="1"/>
  <c r="AF115" i="1"/>
  <c r="AF114" i="1"/>
  <c r="AF113" i="1"/>
  <c r="I112" i="1"/>
  <c r="G112" i="1"/>
  <c r="F112" i="1"/>
  <c r="AF112" i="1" s="1"/>
  <c r="G111" i="1"/>
  <c r="AF111" i="1" s="1"/>
  <c r="AF110" i="1"/>
  <c r="G109" i="1"/>
  <c r="AF109" i="1" s="1"/>
  <c r="AF108" i="1"/>
  <c r="AF107" i="1"/>
  <c r="AF106" i="1"/>
  <c r="AF105" i="1"/>
  <c r="L104" i="1"/>
  <c r="I104" i="1"/>
  <c r="AF104" i="1" s="1"/>
  <c r="H104" i="1"/>
  <c r="AF103" i="1"/>
  <c r="AF102" i="1"/>
  <c r="AF101" i="1"/>
  <c r="AF100" i="1"/>
  <c r="AF99" i="1"/>
  <c r="AF98" i="1"/>
  <c r="AF97" i="1"/>
  <c r="AF96" i="1"/>
  <c r="AF95" i="1"/>
  <c r="AF94" i="1"/>
  <c r="AF93" i="1"/>
  <c r="F93" i="1"/>
  <c r="F92" i="1"/>
  <c r="AF92" i="1" s="1"/>
  <c r="K91" i="1"/>
  <c r="J91" i="1"/>
  <c r="I91" i="1"/>
  <c r="G91" i="1"/>
  <c r="AF91" i="1" s="1"/>
  <c r="AF90" i="1"/>
  <c r="H89" i="1"/>
  <c r="F89" i="1"/>
  <c r="AF88" i="1"/>
  <c r="AF87" i="1"/>
  <c r="AF86" i="1"/>
  <c r="AF85" i="1"/>
  <c r="AF84" i="1"/>
  <c r="AF83" i="1"/>
  <c r="AF82" i="1"/>
  <c r="AF81" i="1"/>
  <c r="L80" i="1"/>
  <c r="K80" i="1"/>
  <c r="I80" i="1"/>
  <c r="G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2" i="1"/>
  <c r="AF191" i="1" l="1"/>
  <c r="AF120" i="1"/>
  <c r="AF152" i="1"/>
  <c r="AF139" i="1"/>
  <c r="AF140" i="1"/>
  <c r="AF144" i="1"/>
  <c r="AF153" i="1"/>
  <c r="AF184" i="1"/>
  <c r="AF176" i="1"/>
  <c r="AF80" i="1"/>
  <c r="AF89" i="1"/>
  <c r="AF133" i="1"/>
  <c r="AF141" i="1"/>
  <c r="AF149" i="1"/>
</calcChain>
</file>

<file path=xl/sharedStrings.xml><?xml version="1.0" encoding="utf-8"?>
<sst xmlns="http://schemas.openxmlformats.org/spreadsheetml/2006/main" count="699" uniqueCount="270">
  <si>
    <t>SL NO</t>
  </si>
  <si>
    <t>STYLE NO</t>
  </si>
  <si>
    <t xml:space="preserve">Image </t>
  </si>
  <si>
    <t>DESCRIPTION</t>
  </si>
  <si>
    <t>PRE</t>
  </si>
  <si>
    <t>NB</t>
  </si>
  <si>
    <t>03</t>
  </si>
  <si>
    <t>36</t>
  </si>
  <si>
    <t>69</t>
  </si>
  <si>
    <t>12M</t>
  </si>
  <si>
    <t>18M</t>
  </si>
  <si>
    <t>24M</t>
  </si>
  <si>
    <t>2T</t>
  </si>
  <si>
    <t>3T</t>
  </si>
  <si>
    <t>4T</t>
  </si>
  <si>
    <t>5T</t>
  </si>
  <si>
    <t>4A</t>
  </si>
  <si>
    <t>5A</t>
  </si>
  <si>
    <t>6A</t>
  </si>
  <si>
    <t>7A</t>
  </si>
  <si>
    <t>8A</t>
  </si>
  <si>
    <t>9A</t>
  </si>
  <si>
    <t>10A</t>
  </si>
  <si>
    <t>12A</t>
  </si>
  <si>
    <t>14A</t>
  </si>
  <si>
    <t>XS</t>
  </si>
  <si>
    <t>S</t>
  </si>
  <si>
    <t>M</t>
  </si>
  <si>
    <t>L</t>
  </si>
  <si>
    <t>XL</t>
  </si>
  <si>
    <t>XXL</t>
  </si>
  <si>
    <t>TOTAL</t>
  </si>
  <si>
    <t>Season</t>
  </si>
  <si>
    <t>Renark</t>
  </si>
  <si>
    <t>1I247710</t>
  </si>
  <si>
    <t>3 PK Bundler</t>
  </si>
  <si>
    <t>Q1-2022</t>
  </si>
  <si>
    <t>A26G050</t>
  </si>
  <si>
    <t>4 Pc Gift Set</t>
  </si>
  <si>
    <t>1L787410</t>
  </si>
  <si>
    <t>1N779810</t>
  </si>
  <si>
    <t>3 Pc Gift Set</t>
  </si>
  <si>
    <t>1N813110</t>
  </si>
  <si>
    <t xml:space="preserve">  2 PK S/L Top &amp; Short</t>
  </si>
  <si>
    <t>1N774110</t>
  </si>
  <si>
    <t>2 PK S/S BodySuit With Legging Set</t>
  </si>
  <si>
    <t>1N774810</t>
  </si>
  <si>
    <t>6N775010</t>
  </si>
  <si>
    <t xml:space="preserve">1 PK S/S Tee Shirt </t>
  </si>
  <si>
    <t>6N775110</t>
  </si>
  <si>
    <t>6N775210</t>
  </si>
  <si>
    <t>6N792810</t>
  </si>
  <si>
    <t xml:space="preserve">8 PK S/S BodySuit </t>
  </si>
  <si>
    <t>1N767910</t>
  </si>
  <si>
    <t xml:space="preserve">1 PK S/L Hooded Romper </t>
  </si>
  <si>
    <t>1L787510</t>
  </si>
  <si>
    <t>1N207110</t>
  </si>
  <si>
    <t>Q2-2022</t>
  </si>
  <si>
    <t>1N938910</t>
  </si>
  <si>
    <t>1N939210</t>
  </si>
  <si>
    <t>1N939410</t>
  </si>
  <si>
    <t>1N941110</t>
  </si>
  <si>
    <t>1O108110</t>
  </si>
  <si>
    <t>2 PK PJ Set</t>
  </si>
  <si>
    <t>1O124410</t>
  </si>
  <si>
    <t>2 PK Legging</t>
  </si>
  <si>
    <t>2O053610</t>
  </si>
  <si>
    <t>1O453010</t>
  </si>
  <si>
    <t>1M335110</t>
  </si>
  <si>
    <t>2 PK L/S BodySuit With Legging Set</t>
  </si>
  <si>
    <t>1M335410</t>
  </si>
  <si>
    <t>1M335610</t>
  </si>
  <si>
    <t>1O334810</t>
  </si>
  <si>
    <t>1O334310</t>
  </si>
  <si>
    <t>1O334610</t>
  </si>
  <si>
    <t>1 PK SleepSuit</t>
  </si>
  <si>
    <t>1O335010</t>
  </si>
  <si>
    <t>2O335110</t>
  </si>
  <si>
    <t>1O373610</t>
  </si>
  <si>
    <t>6O373710</t>
  </si>
  <si>
    <t xml:space="preserve">1 PK L/S Tee Shirt </t>
  </si>
  <si>
    <t>1O373210</t>
  </si>
  <si>
    <t>6O372410</t>
  </si>
  <si>
    <t>6O372510</t>
  </si>
  <si>
    <t>1O389210</t>
  </si>
  <si>
    <t>1O389510</t>
  </si>
  <si>
    <t>2O428310</t>
  </si>
  <si>
    <t>2 PK L/S Top</t>
  </si>
  <si>
    <t>1O435710</t>
  </si>
  <si>
    <t>1M500610</t>
  </si>
  <si>
    <t>4 PK Legging</t>
  </si>
  <si>
    <t>1O718710</t>
  </si>
  <si>
    <t>12 PK Gift Set</t>
  </si>
  <si>
    <t>1O718810</t>
  </si>
  <si>
    <t>1O718910</t>
  </si>
  <si>
    <t>2O428210</t>
  </si>
  <si>
    <t>6O374610</t>
  </si>
  <si>
    <t>Q3-2022</t>
  </si>
  <si>
    <t>6O657110</t>
  </si>
  <si>
    <t>6O657210</t>
  </si>
  <si>
    <t>6O658210</t>
  </si>
  <si>
    <t>6O658410</t>
  </si>
  <si>
    <t>1O656910</t>
  </si>
  <si>
    <t>1O920110</t>
  </si>
  <si>
    <t>1O953710</t>
  </si>
  <si>
    <t>2 PK S/S Dress &amp; knicker</t>
  </si>
  <si>
    <t>1O974910</t>
  </si>
  <si>
    <t>1O975210</t>
  </si>
  <si>
    <t>1O846810</t>
  </si>
  <si>
    <t>6O845410</t>
  </si>
  <si>
    <t>6O845510</t>
  </si>
  <si>
    <t>6P503710</t>
  </si>
  <si>
    <t>Q4-2022</t>
  </si>
  <si>
    <t>6P503510</t>
  </si>
  <si>
    <t>6P503610</t>
  </si>
  <si>
    <t>6P503410</t>
  </si>
  <si>
    <t>1P502510</t>
  </si>
  <si>
    <t>1P028610</t>
  </si>
  <si>
    <t>1P087810</t>
  </si>
  <si>
    <t>1O759110</t>
  </si>
  <si>
    <t>1P223910</t>
  </si>
  <si>
    <t xml:space="preserve">  2 PK S/L Top &amp; Legging</t>
  </si>
  <si>
    <t>1O760010</t>
  </si>
  <si>
    <t>1P028510</t>
  </si>
  <si>
    <t>1P185610</t>
  </si>
  <si>
    <t xml:space="preserve">  2 PK S/S BodySuit &amp; Short</t>
  </si>
  <si>
    <t>1O759910</t>
  </si>
  <si>
    <t>1L947910</t>
  </si>
  <si>
    <t>6 Pk S/L BodySuit</t>
  </si>
  <si>
    <t>1P088710</t>
  </si>
  <si>
    <t>1O759010</t>
  </si>
  <si>
    <t>1P221510</t>
  </si>
  <si>
    <t xml:space="preserve">1 PK S/L Romper  </t>
  </si>
  <si>
    <t>1O759310</t>
  </si>
  <si>
    <t>1P487510</t>
  </si>
  <si>
    <t xml:space="preserve">Q1-2023 </t>
  </si>
  <si>
    <t>1P804710</t>
  </si>
  <si>
    <t>1 PK PJ set</t>
  </si>
  <si>
    <t>1P472710</t>
  </si>
  <si>
    <t>1P084010</t>
  </si>
  <si>
    <t>1P085110</t>
  </si>
  <si>
    <t>1P088210</t>
  </si>
  <si>
    <t xml:space="preserve">4 PK S/S Bodysuit </t>
  </si>
  <si>
    <t>1P084910</t>
  </si>
  <si>
    <t>1P087710</t>
  </si>
  <si>
    <t>1L787710</t>
  </si>
  <si>
    <t>1P471710</t>
  </si>
  <si>
    <t xml:space="preserve"> 2 PK Shorts</t>
  </si>
  <si>
    <t>2P477210</t>
  </si>
  <si>
    <t>2P477910</t>
  </si>
  <si>
    <t>1P472610</t>
  </si>
  <si>
    <t xml:space="preserve">1 PK S/L Sun Set </t>
  </si>
  <si>
    <t xml:space="preserve">Q2-2023 </t>
  </si>
  <si>
    <t>2P482610</t>
  </si>
  <si>
    <t>1P705810</t>
  </si>
  <si>
    <t>1P687710</t>
  </si>
  <si>
    <t>1P705910</t>
  </si>
  <si>
    <t>2P706210</t>
  </si>
  <si>
    <t>2P706410</t>
  </si>
  <si>
    <t>1Q151810</t>
  </si>
  <si>
    <t xml:space="preserve">1 PK S/S BodySuit </t>
  </si>
  <si>
    <t>1P688310</t>
  </si>
  <si>
    <t xml:space="preserve">1 PK L/S Hooded Romper </t>
  </si>
  <si>
    <t>1P687810</t>
  </si>
  <si>
    <t>1P744210</t>
  </si>
  <si>
    <t>1P686810</t>
  </si>
  <si>
    <t>1P697910</t>
  </si>
  <si>
    <t>1P687010</t>
  </si>
  <si>
    <t>1P698010</t>
  </si>
  <si>
    <t>1P774810</t>
  </si>
  <si>
    <t>1P774910</t>
  </si>
  <si>
    <t>1P773610</t>
  </si>
  <si>
    <t>1 PK L/S Tee Shirt</t>
  </si>
  <si>
    <t>2P775310</t>
  </si>
  <si>
    <t>1P645410</t>
  </si>
  <si>
    <t>2 PK H/L/S BodySuit With Legging Set</t>
  </si>
  <si>
    <t>1P699510</t>
  </si>
  <si>
    <t>2P753310</t>
  </si>
  <si>
    <t>1 PK L/S Hooded Jacket</t>
  </si>
  <si>
    <t>2P787510</t>
  </si>
  <si>
    <t>1 PK Dress</t>
  </si>
  <si>
    <t>2P750710</t>
  </si>
  <si>
    <t>1P750210</t>
  </si>
  <si>
    <t>1P906210</t>
  </si>
  <si>
    <t>6P906110</t>
  </si>
  <si>
    <t>1P699810</t>
  </si>
  <si>
    <t>1P804910</t>
  </si>
  <si>
    <t>3P959810</t>
  </si>
  <si>
    <t>3P788010</t>
  </si>
  <si>
    <t>2P753510</t>
  </si>
  <si>
    <t xml:space="preserve">3 PK L/S Tee Shirt </t>
  </si>
  <si>
    <t xml:space="preserve">Q3-2023 </t>
  </si>
  <si>
    <t>6P906010</t>
  </si>
  <si>
    <t>1Q153610</t>
  </si>
  <si>
    <t>1P645210</t>
  </si>
  <si>
    <t>1Q254110</t>
  </si>
  <si>
    <t>2 PK L/S Top With Legging Set</t>
  </si>
  <si>
    <t>1Q253910</t>
  </si>
  <si>
    <t>A26G063</t>
  </si>
  <si>
    <t>1P668610</t>
  </si>
  <si>
    <t>3 PK L/S BodySuit</t>
  </si>
  <si>
    <t>6P903710</t>
  </si>
  <si>
    <t>6P903610</t>
  </si>
  <si>
    <t>1P645310</t>
  </si>
  <si>
    <t>1P734610</t>
  </si>
  <si>
    <t xml:space="preserve">1 PK L/S Romper </t>
  </si>
  <si>
    <t>1P904210</t>
  </si>
  <si>
    <t>1Q254310</t>
  </si>
  <si>
    <t>1Q165810</t>
  </si>
  <si>
    <t>1 PK Legging</t>
  </si>
  <si>
    <t>1P645710</t>
  </si>
  <si>
    <t>A26G004</t>
  </si>
  <si>
    <t xml:space="preserve">5 PK L/S BodySuit </t>
  </si>
  <si>
    <t>1J702610</t>
  </si>
  <si>
    <t xml:space="preserve">5 PK S/S BodySuit </t>
  </si>
  <si>
    <t>1Q396210</t>
  </si>
  <si>
    <t>2 PK L/S Top &amp; Shorts</t>
  </si>
  <si>
    <t xml:space="preserve">Q4-2023 </t>
  </si>
  <si>
    <t>1Q411510</t>
  </si>
  <si>
    <t>1Q383010</t>
  </si>
  <si>
    <t>1 PK S/S Romper</t>
  </si>
  <si>
    <t>1Q395010</t>
  </si>
  <si>
    <t>1Q395110</t>
  </si>
  <si>
    <t>6Q215610</t>
  </si>
  <si>
    <t>2 PK L/S Tee Shirt</t>
  </si>
  <si>
    <t>6Q712710</t>
  </si>
  <si>
    <t>6Q712810</t>
  </si>
  <si>
    <t>1Q707010</t>
  </si>
  <si>
    <t>1Q712010</t>
  </si>
  <si>
    <t>B01G027</t>
  </si>
  <si>
    <t>B01G028</t>
  </si>
  <si>
    <t>1Q713610</t>
  </si>
  <si>
    <t>1Q706310</t>
  </si>
  <si>
    <t>1Q696910</t>
  </si>
  <si>
    <t>1Q845310</t>
  </si>
  <si>
    <t>1Q845710</t>
  </si>
  <si>
    <t>1Q214310</t>
  </si>
  <si>
    <t>A26G062</t>
  </si>
  <si>
    <t>1Q382810</t>
  </si>
  <si>
    <t>1P747510</t>
  </si>
  <si>
    <t>A18G010</t>
  </si>
  <si>
    <t>3 PK S/S Romper</t>
  </si>
  <si>
    <t>1Q742610</t>
  </si>
  <si>
    <t>Q1-2024</t>
  </si>
  <si>
    <t>6Q842810</t>
  </si>
  <si>
    <t>6Q842910</t>
  </si>
  <si>
    <t>1Q382910</t>
  </si>
  <si>
    <t>1Q391310</t>
  </si>
  <si>
    <t>1Q718710</t>
  </si>
  <si>
    <t>1Q718510</t>
  </si>
  <si>
    <t xml:space="preserve">1 PK S/L Romper </t>
  </si>
  <si>
    <t>2R112810</t>
  </si>
  <si>
    <t>1G807910</t>
  </si>
  <si>
    <t>1Q843810</t>
  </si>
  <si>
    <t>1R173110</t>
  </si>
  <si>
    <t>6 PK S/S BodySuit</t>
  </si>
  <si>
    <t>A26G067</t>
  </si>
  <si>
    <t>1M497210</t>
  </si>
  <si>
    <t>1R294410</t>
  </si>
  <si>
    <t>1R110410</t>
  </si>
  <si>
    <t>1R113010</t>
  </si>
  <si>
    <t>1R294310</t>
  </si>
  <si>
    <t>1R110510</t>
  </si>
  <si>
    <t>1R116010</t>
  </si>
  <si>
    <t>5 PK S/S Vest</t>
  </si>
  <si>
    <t>1R379810</t>
  </si>
  <si>
    <t>3R407710</t>
  </si>
  <si>
    <t>1M497610</t>
  </si>
  <si>
    <t>A26G003</t>
  </si>
  <si>
    <t>A26G001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</si>
</sst>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emf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emf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emf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124691</xdr:colOff>
      <xdr:row>1</xdr:row>
      <xdr:rowOff>55418</xdr:rowOff>
    </xdr:from>
    <xdr:to>
      <xdr:col>2</xdr:col>
      <xdr:colOff>1333500</xdr:colOff>
      <xdr:row>1</xdr:row>
      <xdr:rowOff>775855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0191" y="474518"/>
          <a:ext cx="1208809" cy="720437"/>
        </a:xfrm>
        <a:prstGeom prst="rect">
          <a:avLst/>
        </a:prstGeom>
      </xdr:spPr>
    </xdr:pic>
    <xdr:clientData/>
  </xdr:twoCellAnchor>
  <xdr:twoCellAnchor>
    <xdr:from>
      <xdr:col>2</xdr:col>
      <xdr:colOff>166254</xdr:colOff>
      <xdr:row>3</xdr:row>
      <xdr:rowOff>138546</xdr:rowOff>
    </xdr:from>
    <xdr:to>
      <xdr:col>2</xdr:col>
      <xdr:colOff>1281545</xdr:colOff>
      <xdr:row>3</xdr:row>
      <xdr:rowOff>884344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1754" y="2443596"/>
          <a:ext cx="1115291" cy="745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124691</xdr:colOff>
      <xdr:row>4</xdr:row>
      <xdr:rowOff>124690</xdr:rowOff>
    </xdr:from>
    <xdr:to>
      <xdr:col>2</xdr:col>
      <xdr:colOff>1420091</xdr:colOff>
      <xdr:row>4</xdr:row>
      <xdr:rowOff>860932</xdr:rowOff>
    </xdr:to>
    <xdr:pic>
      <xdr:nvPicPr>
        <xdr:cNvPr id="4" name="Picture 72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191" y="3372715"/>
          <a:ext cx="1295400" cy="736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69272</xdr:colOff>
      <xdr:row>2</xdr:row>
      <xdr:rowOff>69274</xdr:rowOff>
    </xdr:from>
    <xdr:to>
      <xdr:col>2</xdr:col>
      <xdr:colOff>1333499</xdr:colOff>
      <xdr:row>2</xdr:row>
      <xdr:rowOff>904460</xdr:rowOff>
    </xdr:to>
    <xdr:pic>
      <xdr:nvPicPr>
        <xdr:cNvPr id="5" name="Picture 4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2" y="1431349"/>
          <a:ext cx="1264227" cy="835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235527</xdr:colOff>
      <xdr:row>5</xdr:row>
      <xdr:rowOff>41564</xdr:rowOff>
    </xdr:from>
    <xdr:to>
      <xdr:col>2</xdr:col>
      <xdr:colOff>1420090</xdr:colOff>
      <xdr:row>5</xdr:row>
      <xdr:rowOff>872837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1027" y="4232564"/>
          <a:ext cx="1184563" cy="831273"/>
        </a:xfrm>
        <a:prstGeom prst="rect">
          <a:avLst/>
        </a:prstGeom>
      </xdr:spPr>
    </xdr:pic>
    <xdr:clientData/>
  </xdr:twoCellAnchor>
  <xdr:twoCellAnchor>
    <xdr:from>
      <xdr:col>2</xdr:col>
      <xdr:colOff>235526</xdr:colOff>
      <xdr:row>6</xdr:row>
      <xdr:rowOff>69274</xdr:rowOff>
    </xdr:from>
    <xdr:to>
      <xdr:col>2</xdr:col>
      <xdr:colOff>1439303</xdr:colOff>
      <xdr:row>6</xdr:row>
      <xdr:rowOff>900546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1026" y="5203249"/>
          <a:ext cx="1203777" cy="831272"/>
        </a:xfrm>
        <a:prstGeom prst="rect">
          <a:avLst/>
        </a:prstGeom>
      </xdr:spPr>
    </xdr:pic>
    <xdr:clientData/>
  </xdr:twoCellAnchor>
  <xdr:twoCellAnchor>
    <xdr:from>
      <xdr:col>2</xdr:col>
      <xdr:colOff>124690</xdr:colOff>
      <xdr:row>7</xdr:row>
      <xdr:rowOff>155864</xdr:rowOff>
    </xdr:from>
    <xdr:to>
      <xdr:col>2</xdr:col>
      <xdr:colOff>1316181</xdr:colOff>
      <xdr:row>7</xdr:row>
      <xdr:rowOff>848591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20190" y="6232814"/>
          <a:ext cx="1191491" cy="692727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8</xdr:row>
      <xdr:rowOff>27709</xdr:rowOff>
    </xdr:from>
    <xdr:to>
      <xdr:col>2</xdr:col>
      <xdr:colOff>1385454</xdr:colOff>
      <xdr:row>8</xdr:row>
      <xdr:rowOff>831272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4045" y="7047634"/>
          <a:ext cx="1246909" cy="803563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9</xdr:row>
      <xdr:rowOff>96983</xdr:rowOff>
    </xdr:from>
    <xdr:to>
      <xdr:col>2</xdr:col>
      <xdr:colOff>1420091</xdr:colOff>
      <xdr:row>9</xdr:row>
      <xdr:rowOff>858983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47901" y="8059883"/>
          <a:ext cx="1267690" cy="7620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10</xdr:row>
      <xdr:rowOff>83127</xdr:rowOff>
    </xdr:from>
    <xdr:to>
      <xdr:col>2</xdr:col>
      <xdr:colOff>1350818</xdr:colOff>
      <xdr:row>10</xdr:row>
      <xdr:rowOff>914399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47900" y="8989002"/>
          <a:ext cx="1198418" cy="831272"/>
        </a:xfrm>
        <a:prstGeom prst="rect">
          <a:avLst/>
        </a:prstGeom>
      </xdr:spPr>
    </xdr:pic>
    <xdr:clientData/>
  </xdr:twoCellAnchor>
  <xdr:twoCellAnchor>
    <xdr:from>
      <xdr:col>2</xdr:col>
      <xdr:colOff>83127</xdr:colOff>
      <xdr:row>11</xdr:row>
      <xdr:rowOff>110836</xdr:rowOff>
    </xdr:from>
    <xdr:to>
      <xdr:col>2</xdr:col>
      <xdr:colOff>1298864</xdr:colOff>
      <xdr:row>11</xdr:row>
      <xdr:rowOff>928254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78627" y="9959686"/>
          <a:ext cx="1215737" cy="817418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12</xdr:row>
      <xdr:rowOff>124691</xdr:rowOff>
    </xdr:from>
    <xdr:to>
      <xdr:col>2</xdr:col>
      <xdr:colOff>1420090</xdr:colOff>
      <xdr:row>12</xdr:row>
      <xdr:rowOff>789709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34045" y="10916516"/>
          <a:ext cx="1281545" cy="665018"/>
        </a:xfrm>
        <a:prstGeom prst="rect">
          <a:avLst/>
        </a:prstGeom>
      </xdr:spPr>
    </xdr:pic>
    <xdr:clientData/>
  </xdr:twoCellAnchor>
  <xdr:twoCellAnchor>
    <xdr:from>
      <xdr:col>2</xdr:col>
      <xdr:colOff>83127</xdr:colOff>
      <xdr:row>13</xdr:row>
      <xdr:rowOff>41564</xdr:rowOff>
    </xdr:from>
    <xdr:to>
      <xdr:col>2</xdr:col>
      <xdr:colOff>1385454</xdr:colOff>
      <xdr:row>13</xdr:row>
      <xdr:rowOff>864595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78627" y="11776364"/>
          <a:ext cx="1302327" cy="823031"/>
        </a:xfrm>
        <a:prstGeom prst="rect">
          <a:avLst/>
        </a:prstGeom>
      </xdr:spPr>
    </xdr:pic>
    <xdr:clientData/>
  </xdr:twoCellAnchor>
  <xdr:twoCellAnchor>
    <xdr:from>
      <xdr:col>2</xdr:col>
      <xdr:colOff>55418</xdr:colOff>
      <xdr:row>14</xdr:row>
      <xdr:rowOff>51954</xdr:rowOff>
    </xdr:from>
    <xdr:to>
      <xdr:col>2</xdr:col>
      <xdr:colOff>1368136</xdr:colOff>
      <xdr:row>14</xdr:row>
      <xdr:rowOff>882829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50918" y="12729729"/>
          <a:ext cx="1312718" cy="830875"/>
        </a:xfrm>
        <a:prstGeom prst="rect">
          <a:avLst/>
        </a:prstGeom>
      </xdr:spPr>
    </xdr:pic>
    <xdr:clientData/>
  </xdr:twoCellAnchor>
  <xdr:twoCellAnchor>
    <xdr:from>
      <xdr:col>2</xdr:col>
      <xdr:colOff>51955</xdr:colOff>
      <xdr:row>15</xdr:row>
      <xdr:rowOff>15866</xdr:rowOff>
    </xdr:from>
    <xdr:to>
      <xdr:col>2</xdr:col>
      <xdr:colOff>1368136</xdr:colOff>
      <xdr:row>15</xdr:row>
      <xdr:rowOff>858983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47455" y="13636616"/>
          <a:ext cx="1316181" cy="843117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16</xdr:row>
      <xdr:rowOff>69274</xdr:rowOff>
    </xdr:from>
    <xdr:to>
      <xdr:col>2</xdr:col>
      <xdr:colOff>1385455</xdr:colOff>
      <xdr:row>16</xdr:row>
      <xdr:rowOff>908540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47900" y="14632999"/>
          <a:ext cx="1233055" cy="839266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17</xdr:row>
      <xdr:rowOff>55418</xdr:rowOff>
    </xdr:from>
    <xdr:to>
      <xdr:col>2</xdr:col>
      <xdr:colOff>1385454</xdr:colOff>
      <xdr:row>17</xdr:row>
      <xdr:rowOff>900545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34045" y="15562118"/>
          <a:ext cx="1246909" cy="845127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18</xdr:row>
      <xdr:rowOff>83127</xdr:rowOff>
    </xdr:from>
    <xdr:to>
      <xdr:col>2</xdr:col>
      <xdr:colOff>1408943</xdr:colOff>
      <xdr:row>18</xdr:row>
      <xdr:rowOff>858981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47900" y="16532802"/>
          <a:ext cx="1256543" cy="775854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19</xdr:row>
      <xdr:rowOff>0</xdr:rowOff>
    </xdr:from>
    <xdr:to>
      <xdr:col>2</xdr:col>
      <xdr:colOff>1379847</xdr:colOff>
      <xdr:row>19</xdr:row>
      <xdr:rowOff>928255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34045" y="17392650"/>
          <a:ext cx="1241302" cy="928255"/>
        </a:xfrm>
        <a:prstGeom prst="rect">
          <a:avLst/>
        </a:prstGeom>
      </xdr:spPr>
    </xdr:pic>
    <xdr:clientData/>
  </xdr:twoCellAnchor>
  <xdr:twoCellAnchor>
    <xdr:from>
      <xdr:col>2</xdr:col>
      <xdr:colOff>83127</xdr:colOff>
      <xdr:row>20</xdr:row>
      <xdr:rowOff>112328</xdr:rowOff>
    </xdr:from>
    <xdr:to>
      <xdr:col>2</xdr:col>
      <xdr:colOff>1420091</xdr:colOff>
      <xdr:row>20</xdr:row>
      <xdr:rowOff>928253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78627" y="18447953"/>
          <a:ext cx="1336964" cy="815925"/>
        </a:xfrm>
        <a:prstGeom prst="rect">
          <a:avLst/>
        </a:prstGeom>
      </xdr:spPr>
    </xdr:pic>
    <xdr:clientData/>
  </xdr:twoCellAnchor>
  <xdr:twoCellAnchor>
    <xdr:from>
      <xdr:col>2</xdr:col>
      <xdr:colOff>25546</xdr:colOff>
      <xdr:row>21</xdr:row>
      <xdr:rowOff>69272</xdr:rowOff>
    </xdr:from>
    <xdr:to>
      <xdr:col>2</xdr:col>
      <xdr:colOff>1457698</xdr:colOff>
      <xdr:row>22</xdr:row>
      <xdr:rowOff>-1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21046" y="19347872"/>
          <a:ext cx="1432152" cy="873702"/>
        </a:xfrm>
        <a:prstGeom prst="rect">
          <a:avLst/>
        </a:prstGeom>
      </xdr:spPr>
    </xdr:pic>
    <xdr:clientData/>
  </xdr:twoCellAnchor>
  <xdr:twoCellAnchor>
    <xdr:from>
      <xdr:col>2</xdr:col>
      <xdr:colOff>110835</xdr:colOff>
      <xdr:row>22</xdr:row>
      <xdr:rowOff>51954</xdr:rowOff>
    </xdr:from>
    <xdr:to>
      <xdr:col>2</xdr:col>
      <xdr:colOff>1418378</xdr:colOff>
      <xdr:row>22</xdr:row>
      <xdr:rowOff>886691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06335" y="20273529"/>
          <a:ext cx="1307543" cy="834737"/>
        </a:xfrm>
        <a:prstGeom prst="rect">
          <a:avLst/>
        </a:prstGeom>
      </xdr:spPr>
    </xdr:pic>
    <xdr:clientData/>
  </xdr:twoCellAnchor>
  <xdr:twoCellAnchor>
    <xdr:from>
      <xdr:col>2</xdr:col>
      <xdr:colOff>117419</xdr:colOff>
      <xdr:row>23</xdr:row>
      <xdr:rowOff>103910</xdr:rowOff>
    </xdr:from>
    <xdr:to>
      <xdr:col>2</xdr:col>
      <xdr:colOff>1310560</xdr:colOff>
      <xdr:row>23</xdr:row>
      <xdr:rowOff>817417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12919" y="21268460"/>
          <a:ext cx="1193141" cy="713507"/>
        </a:xfrm>
        <a:prstGeom prst="rect">
          <a:avLst/>
        </a:prstGeom>
      </xdr:spPr>
    </xdr:pic>
    <xdr:clientData/>
  </xdr:twoCellAnchor>
  <xdr:twoCellAnchor>
    <xdr:from>
      <xdr:col>2</xdr:col>
      <xdr:colOff>100446</xdr:colOff>
      <xdr:row>24</xdr:row>
      <xdr:rowOff>65208</xdr:rowOff>
    </xdr:from>
    <xdr:to>
      <xdr:col>2</xdr:col>
      <xdr:colOff>1316182</xdr:colOff>
      <xdr:row>24</xdr:row>
      <xdr:rowOff>890157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95946" y="22172733"/>
          <a:ext cx="1215736" cy="824949"/>
        </a:xfrm>
        <a:prstGeom prst="rect">
          <a:avLst/>
        </a:prstGeom>
      </xdr:spPr>
    </xdr:pic>
    <xdr:clientData/>
  </xdr:twoCellAnchor>
  <xdr:twoCellAnchor>
    <xdr:from>
      <xdr:col>2</xdr:col>
      <xdr:colOff>100445</xdr:colOff>
      <xdr:row>25</xdr:row>
      <xdr:rowOff>41393</xdr:rowOff>
    </xdr:from>
    <xdr:to>
      <xdr:col>2</xdr:col>
      <xdr:colOff>1333499</xdr:colOff>
      <xdr:row>25</xdr:row>
      <xdr:rowOff>893618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95945" y="23091893"/>
          <a:ext cx="1233054" cy="852225"/>
        </a:xfrm>
        <a:prstGeom prst="rect">
          <a:avLst/>
        </a:prstGeom>
      </xdr:spPr>
    </xdr:pic>
    <xdr:clientData/>
  </xdr:twoCellAnchor>
  <xdr:twoCellAnchor>
    <xdr:from>
      <xdr:col>2</xdr:col>
      <xdr:colOff>83128</xdr:colOff>
      <xdr:row>26</xdr:row>
      <xdr:rowOff>138545</xdr:rowOff>
    </xdr:from>
    <xdr:to>
      <xdr:col>2</xdr:col>
      <xdr:colOff>1370154</xdr:colOff>
      <xdr:row>26</xdr:row>
      <xdr:rowOff>831272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78628" y="24132020"/>
          <a:ext cx="1287026" cy="692727"/>
        </a:xfrm>
        <a:prstGeom prst="rect">
          <a:avLst/>
        </a:prstGeom>
      </xdr:spPr>
    </xdr:pic>
    <xdr:clientData/>
  </xdr:twoCellAnchor>
  <xdr:twoCellAnchor>
    <xdr:from>
      <xdr:col>2</xdr:col>
      <xdr:colOff>83128</xdr:colOff>
      <xdr:row>27</xdr:row>
      <xdr:rowOff>124691</xdr:rowOff>
    </xdr:from>
    <xdr:to>
      <xdr:col>2</xdr:col>
      <xdr:colOff>1385455</xdr:colOff>
      <xdr:row>27</xdr:row>
      <xdr:rowOff>872837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78628" y="25061141"/>
          <a:ext cx="1302327" cy="748146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28</xdr:row>
      <xdr:rowOff>69274</xdr:rowOff>
    </xdr:from>
    <xdr:to>
      <xdr:col>2</xdr:col>
      <xdr:colOff>1368135</xdr:colOff>
      <xdr:row>28</xdr:row>
      <xdr:rowOff>900546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99408" y="25948699"/>
          <a:ext cx="1264227" cy="831272"/>
        </a:xfrm>
        <a:prstGeom prst="rect">
          <a:avLst/>
        </a:prstGeom>
      </xdr:spPr>
    </xdr:pic>
    <xdr:clientData/>
  </xdr:twoCellAnchor>
  <xdr:twoCellAnchor>
    <xdr:from>
      <xdr:col>2</xdr:col>
      <xdr:colOff>193963</xdr:colOff>
      <xdr:row>29</xdr:row>
      <xdr:rowOff>69273</xdr:rowOff>
    </xdr:from>
    <xdr:to>
      <xdr:col>2</xdr:col>
      <xdr:colOff>1389541</xdr:colOff>
      <xdr:row>30</xdr:row>
      <xdr:rowOff>6926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89463" y="26891673"/>
          <a:ext cx="1195578" cy="880628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30</xdr:row>
      <xdr:rowOff>193964</xdr:rowOff>
    </xdr:from>
    <xdr:to>
      <xdr:col>2</xdr:col>
      <xdr:colOff>1243541</xdr:colOff>
      <xdr:row>30</xdr:row>
      <xdr:rowOff>817418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34045" y="27959339"/>
          <a:ext cx="1104996" cy="623454"/>
        </a:xfrm>
        <a:prstGeom prst="rect">
          <a:avLst/>
        </a:prstGeom>
      </xdr:spPr>
    </xdr:pic>
    <xdr:clientData/>
  </xdr:twoCellAnchor>
  <xdr:twoCellAnchor>
    <xdr:from>
      <xdr:col>2</xdr:col>
      <xdr:colOff>180109</xdr:colOff>
      <xdr:row>31</xdr:row>
      <xdr:rowOff>166254</xdr:rowOff>
    </xdr:from>
    <xdr:to>
      <xdr:col>2</xdr:col>
      <xdr:colOff>1268997</xdr:colOff>
      <xdr:row>31</xdr:row>
      <xdr:rowOff>845127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75609" y="28874604"/>
          <a:ext cx="1088888" cy="678873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32</xdr:row>
      <xdr:rowOff>124691</xdr:rowOff>
    </xdr:from>
    <xdr:to>
      <xdr:col>2</xdr:col>
      <xdr:colOff>1356985</xdr:colOff>
      <xdr:row>32</xdr:row>
      <xdr:rowOff>831273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34045" y="29776016"/>
          <a:ext cx="1218440" cy="706582"/>
        </a:xfrm>
        <a:prstGeom prst="rect">
          <a:avLst/>
        </a:prstGeom>
      </xdr:spPr>
    </xdr:pic>
    <xdr:clientData/>
  </xdr:twoCellAnchor>
  <xdr:twoCellAnchor>
    <xdr:from>
      <xdr:col>2</xdr:col>
      <xdr:colOff>93517</xdr:colOff>
      <xdr:row>33</xdr:row>
      <xdr:rowOff>31114</xdr:rowOff>
    </xdr:from>
    <xdr:to>
      <xdr:col>2</xdr:col>
      <xdr:colOff>1402772</xdr:colOff>
      <xdr:row>33</xdr:row>
      <xdr:rowOff>890154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89017" y="30625414"/>
          <a:ext cx="1309255" cy="859040"/>
        </a:xfrm>
        <a:prstGeom prst="rect">
          <a:avLst/>
        </a:prstGeom>
      </xdr:spPr>
    </xdr:pic>
    <xdr:clientData/>
  </xdr:twoCellAnchor>
  <xdr:twoCellAnchor>
    <xdr:from>
      <xdr:col>2</xdr:col>
      <xdr:colOff>17318</xdr:colOff>
      <xdr:row>34</xdr:row>
      <xdr:rowOff>70378</xdr:rowOff>
    </xdr:from>
    <xdr:to>
      <xdr:col>2</xdr:col>
      <xdr:colOff>1472047</xdr:colOff>
      <xdr:row>34</xdr:row>
      <xdr:rowOff>865910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12818" y="31607653"/>
          <a:ext cx="1454729" cy="795532"/>
        </a:xfrm>
        <a:prstGeom prst="rect">
          <a:avLst/>
        </a:prstGeom>
      </xdr:spPr>
    </xdr:pic>
    <xdr:clientData/>
  </xdr:twoCellAnchor>
  <xdr:twoCellAnchor>
    <xdr:from>
      <xdr:col>2</xdr:col>
      <xdr:colOff>124691</xdr:colOff>
      <xdr:row>35</xdr:row>
      <xdr:rowOff>83128</xdr:rowOff>
    </xdr:from>
    <xdr:to>
      <xdr:col>2</xdr:col>
      <xdr:colOff>1381234</xdr:colOff>
      <xdr:row>35</xdr:row>
      <xdr:rowOff>928255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20191" y="32563378"/>
          <a:ext cx="1256543" cy="845127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36</xdr:row>
      <xdr:rowOff>96982</xdr:rowOff>
    </xdr:from>
    <xdr:to>
      <xdr:col>2</xdr:col>
      <xdr:colOff>1386081</xdr:colOff>
      <xdr:row>37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47900" y="33520207"/>
          <a:ext cx="1233681" cy="845993"/>
        </a:xfrm>
        <a:prstGeom prst="rect">
          <a:avLst/>
        </a:prstGeom>
      </xdr:spPr>
    </xdr:pic>
    <xdr:clientData/>
  </xdr:twoCellAnchor>
  <xdr:twoCellAnchor>
    <xdr:from>
      <xdr:col>2</xdr:col>
      <xdr:colOff>79750</xdr:colOff>
      <xdr:row>37</xdr:row>
      <xdr:rowOff>69273</xdr:rowOff>
    </xdr:from>
    <xdr:to>
      <xdr:col>2</xdr:col>
      <xdr:colOff>1440800</xdr:colOff>
      <xdr:row>37</xdr:row>
      <xdr:rowOff>872836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75250" y="34435473"/>
          <a:ext cx="1361050" cy="803563"/>
        </a:xfrm>
        <a:prstGeom prst="rect">
          <a:avLst/>
        </a:prstGeom>
      </xdr:spPr>
    </xdr:pic>
    <xdr:clientData/>
  </xdr:twoCellAnchor>
  <xdr:twoCellAnchor>
    <xdr:from>
      <xdr:col>2</xdr:col>
      <xdr:colOff>69273</xdr:colOff>
      <xdr:row>38</xdr:row>
      <xdr:rowOff>69272</xdr:rowOff>
    </xdr:from>
    <xdr:to>
      <xdr:col>2</xdr:col>
      <xdr:colOff>1348678</xdr:colOff>
      <xdr:row>38</xdr:row>
      <xdr:rowOff>838959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64773" y="35378447"/>
          <a:ext cx="1279405" cy="769687"/>
        </a:xfrm>
        <a:prstGeom prst="rect">
          <a:avLst/>
        </a:prstGeom>
      </xdr:spPr>
    </xdr:pic>
    <xdr:clientData/>
  </xdr:twoCellAnchor>
  <xdr:twoCellAnchor>
    <xdr:from>
      <xdr:col>2</xdr:col>
      <xdr:colOff>124691</xdr:colOff>
      <xdr:row>39</xdr:row>
      <xdr:rowOff>34637</xdr:rowOff>
    </xdr:from>
    <xdr:to>
      <xdr:col>2</xdr:col>
      <xdr:colOff>1381234</xdr:colOff>
      <xdr:row>39</xdr:row>
      <xdr:rowOff>913080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220191" y="36286787"/>
          <a:ext cx="1256543" cy="878443"/>
        </a:xfrm>
        <a:prstGeom prst="rect">
          <a:avLst/>
        </a:prstGeom>
      </xdr:spPr>
    </xdr:pic>
    <xdr:clientData/>
  </xdr:twoCellAnchor>
  <xdr:twoCellAnchor>
    <xdr:from>
      <xdr:col>2</xdr:col>
      <xdr:colOff>69273</xdr:colOff>
      <xdr:row>40</xdr:row>
      <xdr:rowOff>41565</xdr:rowOff>
    </xdr:from>
    <xdr:to>
      <xdr:col>2</xdr:col>
      <xdr:colOff>1325816</xdr:colOff>
      <xdr:row>40</xdr:row>
      <xdr:rowOff>762001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64773" y="37236690"/>
          <a:ext cx="1256543" cy="720436"/>
        </a:xfrm>
        <a:prstGeom prst="rect">
          <a:avLst/>
        </a:prstGeom>
      </xdr:spPr>
    </xdr:pic>
    <xdr:clientData/>
  </xdr:twoCellAnchor>
  <xdr:twoCellAnchor>
    <xdr:from>
      <xdr:col>2</xdr:col>
      <xdr:colOff>124691</xdr:colOff>
      <xdr:row>41</xdr:row>
      <xdr:rowOff>124692</xdr:rowOff>
    </xdr:from>
    <xdr:to>
      <xdr:col>2</xdr:col>
      <xdr:colOff>1381234</xdr:colOff>
      <xdr:row>41</xdr:row>
      <xdr:rowOff>831273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20191" y="38262792"/>
          <a:ext cx="1256543" cy="706581"/>
        </a:xfrm>
        <a:prstGeom prst="rect">
          <a:avLst/>
        </a:prstGeom>
      </xdr:spPr>
    </xdr:pic>
    <xdr:clientData/>
  </xdr:twoCellAnchor>
  <xdr:twoCellAnchor>
    <xdr:from>
      <xdr:col>2</xdr:col>
      <xdr:colOff>83128</xdr:colOff>
      <xdr:row>42</xdr:row>
      <xdr:rowOff>249381</xdr:rowOff>
    </xdr:from>
    <xdr:to>
      <xdr:col>2</xdr:col>
      <xdr:colOff>1370154</xdr:colOff>
      <xdr:row>42</xdr:row>
      <xdr:rowOff>831272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178628" y="39330456"/>
          <a:ext cx="1287026" cy="581891"/>
        </a:xfrm>
        <a:prstGeom prst="rect">
          <a:avLst/>
        </a:prstGeom>
      </xdr:spPr>
    </xdr:pic>
    <xdr:clientData/>
  </xdr:twoCellAnchor>
  <xdr:twoCellAnchor>
    <xdr:from>
      <xdr:col>2</xdr:col>
      <xdr:colOff>96982</xdr:colOff>
      <xdr:row>43</xdr:row>
      <xdr:rowOff>69272</xdr:rowOff>
    </xdr:from>
    <xdr:to>
      <xdr:col>2</xdr:col>
      <xdr:colOff>1391628</xdr:colOff>
      <xdr:row>43</xdr:row>
      <xdr:rowOff>872835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92482" y="40093322"/>
          <a:ext cx="1294646" cy="803563"/>
        </a:xfrm>
        <a:prstGeom prst="rect">
          <a:avLst/>
        </a:prstGeom>
      </xdr:spPr>
    </xdr:pic>
    <xdr:clientData/>
  </xdr:twoCellAnchor>
  <xdr:twoCellAnchor>
    <xdr:from>
      <xdr:col>2</xdr:col>
      <xdr:colOff>51955</xdr:colOff>
      <xdr:row>44</xdr:row>
      <xdr:rowOff>124691</xdr:rowOff>
    </xdr:from>
    <xdr:to>
      <xdr:col>2</xdr:col>
      <xdr:colOff>1350818</xdr:colOff>
      <xdr:row>44</xdr:row>
      <xdr:rowOff>928255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47455" y="41091716"/>
          <a:ext cx="1298863" cy="803564"/>
        </a:xfrm>
        <a:prstGeom prst="rect">
          <a:avLst/>
        </a:prstGeom>
      </xdr:spPr>
    </xdr:pic>
    <xdr:clientData/>
  </xdr:twoCellAnchor>
  <xdr:twoCellAnchor>
    <xdr:from>
      <xdr:col>2</xdr:col>
      <xdr:colOff>27710</xdr:colOff>
      <xdr:row>45</xdr:row>
      <xdr:rowOff>55418</xdr:rowOff>
    </xdr:from>
    <xdr:to>
      <xdr:col>2</xdr:col>
      <xdr:colOff>1276632</xdr:colOff>
      <xdr:row>45</xdr:row>
      <xdr:rowOff>762000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23210" y="41965418"/>
          <a:ext cx="1248922" cy="706582"/>
        </a:xfrm>
        <a:prstGeom prst="rect">
          <a:avLst/>
        </a:prstGeom>
      </xdr:spPr>
    </xdr:pic>
    <xdr:clientData/>
  </xdr:twoCellAnchor>
  <xdr:twoCellAnchor>
    <xdr:from>
      <xdr:col>2</xdr:col>
      <xdr:colOff>128154</xdr:colOff>
      <xdr:row>46</xdr:row>
      <xdr:rowOff>69273</xdr:rowOff>
    </xdr:from>
    <xdr:to>
      <xdr:col>2</xdr:col>
      <xdr:colOff>1377076</xdr:colOff>
      <xdr:row>47</xdr:row>
      <xdr:rowOff>6928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23654" y="42922248"/>
          <a:ext cx="1248922" cy="880630"/>
        </a:xfrm>
        <a:prstGeom prst="rect">
          <a:avLst/>
        </a:prstGeom>
      </xdr:spPr>
    </xdr:pic>
    <xdr:clientData/>
  </xdr:twoCellAnchor>
  <xdr:twoCellAnchor>
    <xdr:from>
      <xdr:col>2</xdr:col>
      <xdr:colOff>83128</xdr:colOff>
      <xdr:row>47</xdr:row>
      <xdr:rowOff>110836</xdr:rowOff>
    </xdr:from>
    <xdr:to>
      <xdr:col>2</xdr:col>
      <xdr:colOff>1347292</xdr:colOff>
      <xdr:row>47</xdr:row>
      <xdr:rowOff>845127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78628" y="43906786"/>
          <a:ext cx="1264164" cy="734291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48</xdr:row>
      <xdr:rowOff>110836</xdr:rowOff>
    </xdr:from>
    <xdr:to>
      <xdr:col>2</xdr:col>
      <xdr:colOff>1386081</xdr:colOff>
      <xdr:row>49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47900" y="44849761"/>
          <a:ext cx="1233681" cy="832139"/>
        </a:xfrm>
        <a:prstGeom prst="rect">
          <a:avLst/>
        </a:prstGeom>
      </xdr:spPr>
    </xdr:pic>
    <xdr:clientData/>
  </xdr:twoCellAnchor>
  <xdr:twoCellAnchor>
    <xdr:from>
      <xdr:col>2</xdr:col>
      <xdr:colOff>69273</xdr:colOff>
      <xdr:row>49</xdr:row>
      <xdr:rowOff>69273</xdr:rowOff>
    </xdr:from>
    <xdr:to>
      <xdr:col>2</xdr:col>
      <xdr:colOff>1310575</xdr:colOff>
      <xdr:row>49</xdr:row>
      <xdr:rowOff>831273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64773" y="45751173"/>
          <a:ext cx="1241302" cy="762000"/>
        </a:xfrm>
        <a:prstGeom prst="rect">
          <a:avLst/>
        </a:prstGeom>
      </xdr:spPr>
    </xdr:pic>
    <xdr:clientData/>
  </xdr:twoCellAnchor>
  <xdr:twoCellAnchor>
    <xdr:from>
      <xdr:col>2</xdr:col>
      <xdr:colOff>180109</xdr:colOff>
      <xdr:row>50</xdr:row>
      <xdr:rowOff>221672</xdr:rowOff>
    </xdr:from>
    <xdr:to>
      <xdr:col>2</xdr:col>
      <xdr:colOff>1459514</xdr:colOff>
      <xdr:row>50</xdr:row>
      <xdr:rowOff>845127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75609" y="46846547"/>
          <a:ext cx="1279405" cy="623455"/>
        </a:xfrm>
        <a:prstGeom prst="rect">
          <a:avLst/>
        </a:prstGeom>
      </xdr:spPr>
    </xdr:pic>
    <xdr:clientData/>
  </xdr:twoCellAnchor>
  <xdr:twoCellAnchor>
    <xdr:from>
      <xdr:col>2</xdr:col>
      <xdr:colOff>110836</xdr:colOff>
      <xdr:row>51</xdr:row>
      <xdr:rowOff>55418</xdr:rowOff>
    </xdr:from>
    <xdr:to>
      <xdr:col>2</xdr:col>
      <xdr:colOff>1306414</xdr:colOff>
      <xdr:row>51</xdr:row>
      <xdr:rowOff>817418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06336" y="47623268"/>
          <a:ext cx="1195578" cy="762000"/>
        </a:xfrm>
        <a:prstGeom prst="rect">
          <a:avLst/>
        </a:prstGeom>
      </xdr:spPr>
    </xdr:pic>
    <xdr:clientData/>
  </xdr:twoCellAnchor>
  <xdr:twoCellAnchor>
    <xdr:from>
      <xdr:col>2</xdr:col>
      <xdr:colOff>110837</xdr:colOff>
      <xdr:row>52</xdr:row>
      <xdr:rowOff>152400</xdr:rowOff>
    </xdr:from>
    <xdr:to>
      <xdr:col>2</xdr:col>
      <xdr:colOff>1405483</xdr:colOff>
      <xdr:row>52</xdr:row>
      <xdr:rowOff>817419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06337" y="48663225"/>
          <a:ext cx="1294646" cy="665019"/>
        </a:xfrm>
        <a:prstGeom prst="rect">
          <a:avLst/>
        </a:prstGeom>
      </xdr:spPr>
    </xdr:pic>
    <xdr:clientData/>
  </xdr:twoCellAnchor>
  <xdr:twoCellAnchor>
    <xdr:from>
      <xdr:col>2</xdr:col>
      <xdr:colOff>27709</xdr:colOff>
      <xdr:row>53</xdr:row>
      <xdr:rowOff>69273</xdr:rowOff>
    </xdr:from>
    <xdr:to>
      <xdr:col>2</xdr:col>
      <xdr:colOff>1356995</xdr:colOff>
      <xdr:row>53</xdr:row>
      <xdr:rowOff>899925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23209" y="49523073"/>
          <a:ext cx="1329286" cy="830652"/>
        </a:xfrm>
        <a:prstGeom prst="rect">
          <a:avLst/>
        </a:prstGeom>
      </xdr:spPr>
    </xdr:pic>
    <xdr:clientData/>
  </xdr:twoCellAnchor>
  <xdr:twoCellAnchor>
    <xdr:from>
      <xdr:col>2</xdr:col>
      <xdr:colOff>128155</xdr:colOff>
      <xdr:row>54</xdr:row>
      <xdr:rowOff>96981</xdr:rowOff>
    </xdr:from>
    <xdr:to>
      <xdr:col>2</xdr:col>
      <xdr:colOff>1411717</xdr:colOff>
      <xdr:row>54</xdr:row>
      <xdr:rowOff>859047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23655" y="50493756"/>
          <a:ext cx="1283562" cy="762066"/>
        </a:xfrm>
        <a:prstGeom prst="rect">
          <a:avLst/>
        </a:prstGeom>
      </xdr:spPr>
    </xdr:pic>
    <xdr:clientData/>
  </xdr:twoCellAnchor>
  <xdr:twoCellAnchor>
    <xdr:from>
      <xdr:col>2</xdr:col>
      <xdr:colOff>72736</xdr:colOff>
      <xdr:row>55</xdr:row>
      <xdr:rowOff>17319</xdr:rowOff>
    </xdr:from>
    <xdr:to>
      <xdr:col>2</xdr:col>
      <xdr:colOff>1437972</xdr:colOff>
      <xdr:row>55</xdr:row>
      <xdr:rowOff>827876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68236" y="51357069"/>
          <a:ext cx="1365236" cy="810557"/>
        </a:xfrm>
        <a:prstGeom prst="rect">
          <a:avLst/>
        </a:prstGeom>
      </xdr:spPr>
    </xdr:pic>
    <xdr:clientData/>
  </xdr:twoCellAnchor>
  <xdr:twoCellAnchor>
    <xdr:from>
      <xdr:col>2</xdr:col>
      <xdr:colOff>187037</xdr:colOff>
      <xdr:row>56</xdr:row>
      <xdr:rowOff>121227</xdr:rowOff>
    </xdr:from>
    <xdr:to>
      <xdr:col>2</xdr:col>
      <xdr:colOff>1455357</xdr:colOff>
      <xdr:row>56</xdr:row>
      <xdr:rowOff>898534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82537" y="52403952"/>
          <a:ext cx="1268320" cy="777307"/>
        </a:xfrm>
        <a:prstGeom prst="rect">
          <a:avLst/>
        </a:prstGeom>
      </xdr:spPr>
    </xdr:pic>
    <xdr:clientData/>
  </xdr:twoCellAnchor>
  <xdr:twoCellAnchor>
    <xdr:from>
      <xdr:col>2</xdr:col>
      <xdr:colOff>72736</xdr:colOff>
      <xdr:row>57</xdr:row>
      <xdr:rowOff>124691</xdr:rowOff>
    </xdr:from>
    <xdr:to>
      <xdr:col>2</xdr:col>
      <xdr:colOff>1402022</xdr:colOff>
      <xdr:row>57</xdr:row>
      <xdr:rowOff>909619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68236" y="53350391"/>
          <a:ext cx="1329286" cy="784928"/>
        </a:xfrm>
        <a:prstGeom prst="rect">
          <a:avLst/>
        </a:prstGeom>
      </xdr:spPr>
    </xdr:pic>
    <xdr:clientData/>
  </xdr:twoCellAnchor>
  <xdr:twoCellAnchor>
    <xdr:from>
      <xdr:col>2</xdr:col>
      <xdr:colOff>117763</xdr:colOff>
      <xdr:row>58</xdr:row>
      <xdr:rowOff>128154</xdr:rowOff>
    </xdr:from>
    <xdr:to>
      <xdr:col>2</xdr:col>
      <xdr:colOff>1332739</xdr:colOff>
      <xdr:row>58</xdr:row>
      <xdr:rowOff>779318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13263" y="54296829"/>
          <a:ext cx="1214976" cy="651164"/>
        </a:xfrm>
        <a:prstGeom prst="rect">
          <a:avLst/>
        </a:prstGeom>
      </xdr:spPr>
    </xdr:pic>
    <xdr:clientData/>
  </xdr:twoCellAnchor>
  <xdr:twoCellAnchor>
    <xdr:from>
      <xdr:col>2</xdr:col>
      <xdr:colOff>86591</xdr:colOff>
      <xdr:row>59</xdr:row>
      <xdr:rowOff>69272</xdr:rowOff>
    </xdr:from>
    <xdr:to>
      <xdr:col>2</xdr:col>
      <xdr:colOff>1422469</xdr:colOff>
      <xdr:row>59</xdr:row>
      <xdr:rowOff>901314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182091" y="55180922"/>
          <a:ext cx="1335878" cy="832042"/>
        </a:xfrm>
        <a:prstGeom prst="rect">
          <a:avLst/>
        </a:prstGeom>
      </xdr:spPr>
    </xdr:pic>
    <xdr:clientData/>
  </xdr:twoCellAnchor>
  <xdr:twoCellAnchor>
    <xdr:from>
      <xdr:col>2</xdr:col>
      <xdr:colOff>110835</xdr:colOff>
      <xdr:row>60</xdr:row>
      <xdr:rowOff>76201</xdr:rowOff>
    </xdr:from>
    <xdr:to>
      <xdr:col>2</xdr:col>
      <xdr:colOff>1386776</xdr:colOff>
      <xdr:row>60</xdr:row>
      <xdr:rowOff>893618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206335" y="56130826"/>
          <a:ext cx="1275941" cy="817417"/>
        </a:xfrm>
        <a:prstGeom prst="rect">
          <a:avLst/>
        </a:prstGeom>
      </xdr:spPr>
    </xdr:pic>
    <xdr:clientData/>
  </xdr:twoCellAnchor>
  <xdr:twoCellAnchor>
    <xdr:from>
      <xdr:col>2</xdr:col>
      <xdr:colOff>58882</xdr:colOff>
      <xdr:row>61</xdr:row>
      <xdr:rowOff>58883</xdr:rowOff>
    </xdr:from>
    <xdr:to>
      <xdr:col>2</xdr:col>
      <xdr:colOff>1289099</xdr:colOff>
      <xdr:row>61</xdr:row>
      <xdr:rowOff>890156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54382" y="57056483"/>
          <a:ext cx="1230217" cy="831273"/>
        </a:xfrm>
        <a:prstGeom prst="rect">
          <a:avLst/>
        </a:prstGeom>
      </xdr:spPr>
    </xdr:pic>
    <xdr:clientData/>
  </xdr:twoCellAnchor>
  <xdr:twoCellAnchor>
    <xdr:from>
      <xdr:col>2</xdr:col>
      <xdr:colOff>86592</xdr:colOff>
      <xdr:row>62</xdr:row>
      <xdr:rowOff>76428</xdr:rowOff>
    </xdr:from>
    <xdr:to>
      <xdr:col>2</xdr:col>
      <xdr:colOff>1309870</xdr:colOff>
      <xdr:row>62</xdr:row>
      <xdr:rowOff>883228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82092" y="58017003"/>
          <a:ext cx="1223278" cy="806800"/>
        </a:xfrm>
        <a:prstGeom prst="rect">
          <a:avLst/>
        </a:prstGeom>
      </xdr:spPr>
    </xdr:pic>
    <xdr:clientData/>
  </xdr:twoCellAnchor>
  <xdr:twoCellAnchor>
    <xdr:from>
      <xdr:col>2</xdr:col>
      <xdr:colOff>52162</xdr:colOff>
      <xdr:row>63</xdr:row>
      <xdr:rowOff>69273</xdr:rowOff>
    </xdr:from>
    <xdr:to>
      <xdr:col>2</xdr:col>
      <xdr:colOff>1341898</xdr:colOff>
      <xdr:row>63</xdr:row>
      <xdr:rowOff>872836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47662" y="58952823"/>
          <a:ext cx="1289736" cy="803563"/>
        </a:xfrm>
        <a:prstGeom prst="rect">
          <a:avLst/>
        </a:prstGeom>
      </xdr:spPr>
    </xdr:pic>
    <xdr:clientData/>
  </xdr:twoCellAnchor>
  <xdr:twoCellAnchor>
    <xdr:from>
      <xdr:col>2</xdr:col>
      <xdr:colOff>100446</xdr:colOff>
      <xdr:row>64</xdr:row>
      <xdr:rowOff>76200</xdr:rowOff>
    </xdr:from>
    <xdr:to>
      <xdr:col>2</xdr:col>
      <xdr:colOff>1368766</xdr:colOff>
      <xdr:row>64</xdr:row>
      <xdr:rowOff>838200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95946" y="59902725"/>
          <a:ext cx="1268320" cy="762000"/>
        </a:xfrm>
        <a:prstGeom prst="rect">
          <a:avLst/>
        </a:prstGeom>
      </xdr:spPr>
    </xdr:pic>
    <xdr:clientData/>
  </xdr:twoCellAnchor>
  <xdr:twoCellAnchor>
    <xdr:from>
      <xdr:col>2</xdr:col>
      <xdr:colOff>169718</xdr:colOff>
      <xdr:row>65</xdr:row>
      <xdr:rowOff>76203</xdr:rowOff>
    </xdr:from>
    <xdr:to>
      <xdr:col>2</xdr:col>
      <xdr:colOff>1415176</xdr:colOff>
      <xdr:row>65</xdr:row>
      <xdr:rowOff>893621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265218" y="60845703"/>
          <a:ext cx="1245458" cy="817418"/>
        </a:xfrm>
        <a:prstGeom prst="rect">
          <a:avLst/>
        </a:prstGeom>
      </xdr:spPr>
    </xdr:pic>
    <xdr:clientData/>
  </xdr:twoCellAnchor>
  <xdr:twoCellAnchor>
    <xdr:from>
      <xdr:col>2</xdr:col>
      <xdr:colOff>225136</xdr:colOff>
      <xdr:row>85</xdr:row>
      <xdr:rowOff>163286</xdr:rowOff>
    </xdr:from>
    <xdr:to>
      <xdr:col>2</xdr:col>
      <xdr:colOff>1319893</xdr:colOff>
      <xdr:row>85</xdr:row>
      <xdr:rowOff>844621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320636" y="79792286"/>
          <a:ext cx="1094757" cy="681335"/>
        </a:xfrm>
        <a:prstGeom prst="rect">
          <a:avLst/>
        </a:prstGeom>
      </xdr:spPr>
    </xdr:pic>
    <xdr:clientData/>
  </xdr:twoCellAnchor>
  <xdr:twoCellAnchor>
    <xdr:from>
      <xdr:col>2</xdr:col>
      <xdr:colOff>136072</xdr:colOff>
      <xdr:row>86</xdr:row>
      <xdr:rowOff>108856</xdr:rowOff>
    </xdr:from>
    <xdr:to>
      <xdr:col>2</xdr:col>
      <xdr:colOff>1319893</xdr:colOff>
      <xdr:row>86</xdr:row>
      <xdr:rowOff>900545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231572" y="80680831"/>
          <a:ext cx="1183821" cy="791689"/>
        </a:xfrm>
        <a:prstGeom prst="rect">
          <a:avLst/>
        </a:prstGeom>
      </xdr:spPr>
    </xdr:pic>
    <xdr:clientData/>
  </xdr:twoCellAnchor>
  <xdr:twoCellAnchor>
    <xdr:from>
      <xdr:col>2</xdr:col>
      <xdr:colOff>231322</xdr:colOff>
      <xdr:row>87</xdr:row>
      <xdr:rowOff>108857</xdr:rowOff>
    </xdr:from>
    <xdr:to>
      <xdr:col>2</xdr:col>
      <xdr:colOff>1292680</xdr:colOff>
      <xdr:row>87</xdr:row>
      <xdr:rowOff>795026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26822" y="81623807"/>
          <a:ext cx="1061358" cy="686169"/>
        </a:xfrm>
        <a:prstGeom prst="rect">
          <a:avLst/>
        </a:prstGeom>
      </xdr:spPr>
    </xdr:pic>
    <xdr:clientData/>
  </xdr:twoCellAnchor>
  <xdr:twoCellAnchor>
    <xdr:from>
      <xdr:col>2</xdr:col>
      <xdr:colOff>149679</xdr:colOff>
      <xdr:row>88</xdr:row>
      <xdr:rowOff>122464</xdr:rowOff>
    </xdr:from>
    <xdr:to>
      <xdr:col>2</xdr:col>
      <xdr:colOff>1350819</xdr:colOff>
      <xdr:row>88</xdr:row>
      <xdr:rowOff>824952</xdr:rowOff>
    </xdr:to>
    <xdr:pic>
      <xdr:nvPicPr>
        <xdr:cNvPr id="70" name="Picture 91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9" y="82580389"/>
          <a:ext cx="1201140" cy="7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217714</xdr:colOff>
      <xdr:row>89</xdr:row>
      <xdr:rowOff>97409</xdr:rowOff>
    </xdr:from>
    <xdr:to>
      <xdr:col>2</xdr:col>
      <xdr:colOff>1246909</xdr:colOff>
      <xdr:row>89</xdr:row>
      <xdr:rowOff>775609</xdr:rowOff>
    </xdr:to>
    <xdr:pic>
      <xdr:nvPicPr>
        <xdr:cNvPr id="71" name="Picture 81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4" y="83498309"/>
          <a:ext cx="1029195" cy="67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217714</xdr:colOff>
      <xdr:row>90</xdr:row>
      <xdr:rowOff>108858</xdr:rowOff>
    </xdr:from>
    <xdr:to>
      <xdr:col>2</xdr:col>
      <xdr:colOff>1205481</xdr:colOff>
      <xdr:row>90</xdr:row>
      <xdr:rowOff>830036</xdr:rowOff>
    </xdr:to>
    <xdr:pic>
      <xdr:nvPicPr>
        <xdr:cNvPr id="72" name="Picture 90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4" y="84452733"/>
          <a:ext cx="987767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168234</xdr:colOff>
      <xdr:row>92</xdr:row>
      <xdr:rowOff>104901</xdr:rowOff>
    </xdr:from>
    <xdr:to>
      <xdr:col>2</xdr:col>
      <xdr:colOff>1246910</xdr:colOff>
      <xdr:row>92</xdr:row>
      <xdr:rowOff>801011</xdr:rowOff>
    </xdr:to>
    <xdr:pic>
      <xdr:nvPicPr>
        <xdr:cNvPr id="73" name="Picture 88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734" y="86334726"/>
          <a:ext cx="1078676" cy="696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244928</xdr:colOff>
      <xdr:row>93</xdr:row>
      <xdr:rowOff>142177</xdr:rowOff>
    </xdr:from>
    <xdr:to>
      <xdr:col>2</xdr:col>
      <xdr:colOff>1246909</xdr:colOff>
      <xdr:row>93</xdr:row>
      <xdr:rowOff>805827</xdr:rowOff>
    </xdr:to>
    <xdr:pic>
      <xdr:nvPicPr>
        <xdr:cNvPr id="74" name="Picture 74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87314977"/>
          <a:ext cx="1001981" cy="66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94</xdr:row>
      <xdr:rowOff>149678</xdr:rowOff>
    </xdr:from>
    <xdr:to>
      <xdr:col>2</xdr:col>
      <xdr:colOff>1333500</xdr:colOff>
      <xdr:row>94</xdr:row>
      <xdr:rowOff>831081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286000" y="88265453"/>
          <a:ext cx="1143000" cy="681403"/>
        </a:xfrm>
        <a:prstGeom prst="rect">
          <a:avLst/>
        </a:prstGeom>
      </xdr:spPr>
    </xdr:pic>
    <xdr:clientData/>
  </xdr:twoCellAnchor>
  <xdr:twoCellAnchor>
    <xdr:from>
      <xdr:col>2</xdr:col>
      <xdr:colOff>272143</xdr:colOff>
      <xdr:row>95</xdr:row>
      <xdr:rowOff>149679</xdr:rowOff>
    </xdr:from>
    <xdr:to>
      <xdr:col>2</xdr:col>
      <xdr:colOff>1316182</xdr:colOff>
      <xdr:row>95</xdr:row>
      <xdr:rowOff>782411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367643" y="89208429"/>
          <a:ext cx="1044039" cy="632732"/>
        </a:xfrm>
        <a:prstGeom prst="rect">
          <a:avLst/>
        </a:prstGeom>
      </xdr:spPr>
    </xdr:pic>
    <xdr:clientData/>
  </xdr:twoCellAnchor>
  <xdr:twoCellAnchor>
    <xdr:from>
      <xdr:col>2</xdr:col>
      <xdr:colOff>51956</xdr:colOff>
      <xdr:row>96</xdr:row>
      <xdr:rowOff>95250</xdr:rowOff>
    </xdr:from>
    <xdr:to>
      <xdr:col>2</xdr:col>
      <xdr:colOff>1368138</xdr:colOff>
      <xdr:row>96</xdr:row>
      <xdr:rowOff>886133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147456" y="90096975"/>
          <a:ext cx="1316182" cy="790883"/>
        </a:xfrm>
        <a:prstGeom prst="rect">
          <a:avLst/>
        </a:prstGeom>
      </xdr:spPr>
    </xdr:pic>
    <xdr:clientData/>
  </xdr:twoCellAnchor>
  <xdr:twoCellAnchor>
    <xdr:from>
      <xdr:col>2</xdr:col>
      <xdr:colOff>121228</xdr:colOff>
      <xdr:row>97</xdr:row>
      <xdr:rowOff>149679</xdr:rowOff>
    </xdr:from>
    <xdr:to>
      <xdr:col>2</xdr:col>
      <xdr:colOff>1279448</xdr:colOff>
      <xdr:row>97</xdr:row>
      <xdr:rowOff>931967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216728" y="91094379"/>
          <a:ext cx="1158220" cy="782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176893</xdr:colOff>
      <xdr:row>91</xdr:row>
      <xdr:rowOff>135452</xdr:rowOff>
    </xdr:from>
    <xdr:to>
      <xdr:col>2</xdr:col>
      <xdr:colOff>1298864</xdr:colOff>
      <xdr:row>91</xdr:row>
      <xdr:rowOff>789216</xdr:rowOff>
    </xdr:to>
    <xdr:pic>
      <xdr:nvPicPr>
        <xdr:cNvPr id="79" name="Picture 79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85422302"/>
          <a:ext cx="1121971" cy="65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272144</xdr:colOff>
      <xdr:row>98</xdr:row>
      <xdr:rowOff>122298</xdr:rowOff>
    </xdr:from>
    <xdr:to>
      <xdr:col>2</xdr:col>
      <xdr:colOff>1292679</xdr:colOff>
      <xdr:row>98</xdr:row>
      <xdr:rowOff>886133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67644" y="92009973"/>
          <a:ext cx="1020535" cy="763835"/>
        </a:xfrm>
        <a:prstGeom prst="rect">
          <a:avLst/>
        </a:prstGeom>
      </xdr:spPr>
    </xdr:pic>
    <xdr:clientData/>
  </xdr:twoCellAnchor>
  <xdr:twoCellAnchor>
    <xdr:from>
      <xdr:col>2</xdr:col>
      <xdr:colOff>244928</xdr:colOff>
      <xdr:row>99</xdr:row>
      <xdr:rowOff>163285</xdr:rowOff>
    </xdr:from>
    <xdr:to>
      <xdr:col>2</xdr:col>
      <xdr:colOff>1316181</xdr:colOff>
      <xdr:row>99</xdr:row>
      <xdr:rowOff>830035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340428" y="92993935"/>
          <a:ext cx="1071253" cy="666750"/>
        </a:xfrm>
        <a:prstGeom prst="rect">
          <a:avLst/>
        </a:prstGeom>
      </xdr:spPr>
    </xdr:pic>
    <xdr:clientData/>
  </xdr:twoCellAnchor>
  <xdr:twoCellAnchor>
    <xdr:from>
      <xdr:col>2</xdr:col>
      <xdr:colOff>299358</xdr:colOff>
      <xdr:row>100</xdr:row>
      <xdr:rowOff>108858</xdr:rowOff>
    </xdr:from>
    <xdr:to>
      <xdr:col>2</xdr:col>
      <xdr:colOff>1156608</xdr:colOff>
      <xdr:row>100</xdr:row>
      <xdr:rowOff>790212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394858" y="93882483"/>
          <a:ext cx="857250" cy="681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176894</xdr:colOff>
      <xdr:row>101</xdr:row>
      <xdr:rowOff>108857</xdr:rowOff>
    </xdr:from>
    <xdr:to>
      <xdr:col>2</xdr:col>
      <xdr:colOff>1187007</xdr:colOff>
      <xdr:row>101</xdr:row>
      <xdr:rowOff>839227</xdr:rowOff>
    </xdr:to>
    <xdr:pic>
      <xdr:nvPicPr>
        <xdr:cNvPr id="83" name="Picture 14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4" y="94825457"/>
          <a:ext cx="1010113" cy="730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258535</xdr:colOff>
      <xdr:row>102</xdr:row>
      <xdr:rowOff>95251</xdr:rowOff>
    </xdr:from>
    <xdr:to>
      <xdr:col>2</xdr:col>
      <xdr:colOff>1208542</xdr:colOff>
      <xdr:row>102</xdr:row>
      <xdr:rowOff>797871</xdr:rowOff>
    </xdr:to>
    <xdr:pic>
      <xdr:nvPicPr>
        <xdr:cNvPr id="84" name="Picture 57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5" y="95754826"/>
          <a:ext cx="950007" cy="70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103</xdr:row>
      <xdr:rowOff>108857</xdr:rowOff>
    </xdr:from>
    <xdr:to>
      <xdr:col>2</xdr:col>
      <xdr:colOff>1115786</xdr:colOff>
      <xdr:row>103</xdr:row>
      <xdr:rowOff>779147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96711407"/>
          <a:ext cx="938893" cy="670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231322</xdr:colOff>
      <xdr:row>104</xdr:row>
      <xdr:rowOff>122464</xdr:rowOff>
    </xdr:from>
    <xdr:to>
      <xdr:col>2</xdr:col>
      <xdr:colOff>1074965</xdr:colOff>
      <xdr:row>104</xdr:row>
      <xdr:rowOff>727209</xdr:rowOff>
    </xdr:to>
    <xdr:pic>
      <xdr:nvPicPr>
        <xdr:cNvPr id="86" name="Picture 14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2" y="97667989"/>
          <a:ext cx="843643" cy="604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244929</xdr:colOff>
      <xdr:row>105</xdr:row>
      <xdr:rowOff>100064</xdr:rowOff>
    </xdr:from>
    <xdr:to>
      <xdr:col>2</xdr:col>
      <xdr:colOff>1156608</xdr:colOff>
      <xdr:row>105</xdr:row>
      <xdr:rowOff>815425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9" y="98588564"/>
          <a:ext cx="911679" cy="71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231321</xdr:colOff>
      <xdr:row>106</xdr:row>
      <xdr:rowOff>122465</xdr:rowOff>
    </xdr:from>
    <xdr:to>
      <xdr:col>2</xdr:col>
      <xdr:colOff>1143000</xdr:colOff>
      <xdr:row>106</xdr:row>
      <xdr:rowOff>824777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1" y="99553940"/>
          <a:ext cx="911679" cy="70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258536</xdr:colOff>
      <xdr:row>107</xdr:row>
      <xdr:rowOff>134451</xdr:rowOff>
    </xdr:from>
    <xdr:to>
      <xdr:col>2</xdr:col>
      <xdr:colOff>1102179</xdr:colOff>
      <xdr:row>107</xdr:row>
      <xdr:rowOff>820739</xdr:rowOff>
    </xdr:to>
    <xdr:pic>
      <xdr:nvPicPr>
        <xdr:cNvPr id="89" name="Picture 20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6" y="100508901"/>
          <a:ext cx="843643" cy="686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258536</xdr:colOff>
      <xdr:row>108</xdr:row>
      <xdr:rowOff>108857</xdr:rowOff>
    </xdr:from>
    <xdr:to>
      <xdr:col>2</xdr:col>
      <xdr:colOff>1224643</xdr:colOff>
      <xdr:row>108</xdr:row>
      <xdr:rowOff>773056</xdr:rowOff>
    </xdr:to>
    <xdr:pic>
      <xdr:nvPicPr>
        <xdr:cNvPr id="90" name="Picture 58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6" y="101426282"/>
          <a:ext cx="966107" cy="664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109</xdr:row>
      <xdr:rowOff>163286</xdr:rowOff>
    </xdr:from>
    <xdr:to>
      <xdr:col>2</xdr:col>
      <xdr:colOff>1104337</xdr:colOff>
      <xdr:row>109</xdr:row>
      <xdr:rowOff>775607</xdr:rowOff>
    </xdr:to>
    <xdr:pic>
      <xdr:nvPicPr>
        <xdr:cNvPr id="91" name="Picture 74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02423686"/>
          <a:ext cx="913837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299357</xdr:colOff>
      <xdr:row>110</xdr:row>
      <xdr:rowOff>149678</xdr:rowOff>
    </xdr:from>
    <xdr:to>
      <xdr:col>2</xdr:col>
      <xdr:colOff>1200541</xdr:colOff>
      <xdr:row>110</xdr:row>
      <xdr:rowOff>789214</xdr:rowOff>
    </xdr:to>
    <xdr:pic>
      <xdr:nvPicPr>
        <xdr:cNvPr id="92" name="Picture 50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57" y="103353053"/>
          <a:ext cx="901184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285751</xdr:colOff>
      <xdr:row>111</xdr:row>
      <xdr:rowOff>176894</xdr:rowOff>
    </xdr:from>
    <xdr:to>
      <xdr:col>2</xdr:col>
      <xdr:colOff>1211036</xdr:colOff>
      <xdr:row>111</xdr:row>
      <xdr:rowOff>796420</xdr:rowOff>
    </xdr:to>
    <xdr:pic>
      <xdr:nvPicPr>
        <xdr:cNvPr id="93" name="Picture 1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1" y="104323244"/>
          <a:ext cx="925285" cy="619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326573</xdr:colOff>
      <xdr:row>112</xdr:row>
      <xdr:rowOff>153490</xdr:rowOff>
    </xdr:from>
    <xdr:to>
      <xdr:col>2</xdr:col>
      <xdr:colOff>1183822</xdr:colOff>
      <xdr:row>112</xdr:row>
      <xdr:rowOff>816429</xdr:rowOff>
    </xdr:to>
    <xdr:pic>
      <xdr:nvPicPr>
        <xdr:cNvPr id="94" name="Picture 52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073" y="105242815"/>
          <a:ext cx="857249" cy="662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190499</xdr:colOff>
      <xdr:row>113</xdr:row>
      <xdr:rowOff>119592</xdr:rowOff>
    </xdr:from>
    <xdr:to>
      <xdr:col>2</xdr:col>
      <xdr:colOff>1197428</xdr:colOff>
      <xdr:row>113</xdr:row>
      <xdr:rowOff>830036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106151892"/>
          <a:ext cx="1006929" cy="710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258536</xdr:colOff>
      <xdr:row>114</xdr:row>
      <xdr:rowOff>93890</xdr:rowOff>
    </xdr:from>
    <xdr:to>
      <xdr:col>2</xdr:col>
      <xdr:colOff>1143000</xdr:colOff>
      <xdr:row>114</xdr:row>
      <xdr:rowOff>775607</xdr:rowOff>
    </xdr:to>
    <xdr:pic>
      <xdr:nvPicPr>
        <xdr:cNvPr id="96" name="Picture 3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6" y="107069165"/>
          <a:ext cx="884464" cy="681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244928</xdr:colOff>
      <xdr:row>115</xdr:row>
      <xdr:rowOff>108857</xdr:rowOff>
    </xdr:from>
    <xdr:to>
      <xdr:col>2</xdr:col>
      <xdr:colOff>1178430</xdr:colOff>
      <xdr:row>115</xdr:row>
      <xdr:rowOff>802821</xdr:rowOff>
    </xdr:to>
    <xdr:pic>
      <xdr:nvPicPr>
        <xdr:cNvPr id="97" name="Picture 3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108027107"/>
          <a:ext cx="933502" cy="693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116</xdr:row>
      <xdr:rowOff>149680</xdr:rowOff>
    </xdr:from>
    <xdr:to>
      <xdr:col>2</xdr:col>
      <xdr:colOff>1220955</xdr:colOff>
      <xdr:row>116</xdr:row>
      <xdr:rowOff>792510</xdr:rowOff>
    </xdr:to>
    <xdr:pic>
      <xdr:nvPicPr>
        <xdr:cNvPr id="98" name="Picture 96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9010905"/>
          <a:ext cx="935205" cy="642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272143</xdr:colOff>
      <xdr:row>117</xdr:row>
      <xdr:rowOff>149679</xdr:rowOff>
    </xdr:from>
    <xdr:to>
      <xdr:col>2</xdr:col>
      <xdr:colOff>1164313</xdr:colOff>
      <xdr:row>117</xdr:row>
      <xdr:rowOff>790802</xdr:rowOff>
    </xdr:to>
    <xdr:pic>
      <xdr:nvPicPr>
        <xdr:cNvPr id="99" name="Picture 32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3" y="109953879"/>
          <a:ext cx="892170" cy="641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299357</xdr:colOff>
      <xdr:row>118</xdr:row>
      <xdr:rowOff>136072</xdr:rowOff>
    </xdr:from>
    <xdr:to>
      <xdr:col>2</xdr:col>
      <xdr:colOff>1170214</xdr:colOff>
      <xdr:row>118</xdr:row>
      <xdr:rowOff>789215</xdr:rowOff>
    </xdr:to>
    <xdr:pic>
      <xdr:nvPicPr>
        <xdr:cNvPr id="100" name="Picture 10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57" y="110883247"/>
          <a:ext cx="870857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258535</xdr:colOff>
      <xdr:row>119</xdr:row>
      <xdr:rowOff>136071</xdr:rowOff>
    </xdr:from>
    <xdr:to>
      <xdr:col>2</xdr:col>
      <xdr:colOff>1143537</xdr:colOff>
      <xdr:row>119</xdr:row>
      <xdr:rowOff>789214</xdr:rowOff>
    </xdr:to>
    <xdr:pic>
      <xdr:nvPicPr>
        <xdr:cNvPr id="101" name="Picture 16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5" y="111826221"/>
          <a:ext cx="885002" cy="65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244928</xdr:colOff>
      <xdr:row>120</xdr:row>
      <xdr:rowOff>108858</xdr:rowOff>
    </xdr:from>
    <xdr:to>
      <xdr:col>2</xdr:col>
      <xdr:colOff>1123479</xdr:colOff>
      <xdr:row>120</xdr:row>
      <xdr:rowOff>748394</xdr:rowOff>
    </xdr:to>
    <xdr:pic>
      <xdr:nvPicPr>
        <xdr:cNvPr id="102" name="Picture 74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28" y="112741983"/>
          <a:ext cx="878551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204108</xdr:colOff>
      <xdr:row>121</xdr:row>
      <xdr:rowOff>108857</xdr:rowOff>
    </xdr:from>
    <xdr:to>
      <xdr:col>2</xdr:col>
      <xdr:colOff>1138444</xdr:colOff>
      <xdr:row>121</xdr:row>
      <xdr:rowOff>830036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9608" y="113684957"/>
          <a:ext cx="934336" cy="72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312965</xdr:colOff>
      <xdr:row>122</xdr:row>
      <xdr:rowOff>149679</xdr:rowOff>
    </xdr:from>
    <xdr:to>
      <xdr:col>2</xdr:col>
      <xdr:colOff>1121263</xdr:colOff>
      <xdr:row>122</xdr:row>
      <xdr:rowOff>748393</xdr:rowOff>
    </xdr:to>
    <xdr:pic>
      <xdr:nvPicPr>
        <xdr:cNvPr id="104" name="Picture 118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8465" y="114668754"/>
          <a:ext cx="808298" cy="5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231321</xdr:colOff>
      <xdr:row>123</xdr:row>
      <xdr:rowOff>136072</xdr:rowOff>
    </xdr:from>
    <xdr:to>
      <xdr:col>2</xdr:col>
      <xdr:colOff>1123270</xdr:colOff>
      <xdr:row>123</xdr:row>
      <xdr:rowOff>762000</xdr:rowOff>
    </xdr:to>
    <xdr:pic>
      <xdr:nvPicPr>
        <xdr:cNvPr id="105" name="Picture 4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1" y="115598122"/>
          <a:ext cx="891949" cy="625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231321</xdr:colOff>
      <xdr:row>124</xdr:row>
      <xdr:rowOff>136071</xdr:rowOff>
    </xdr:from>
    <xdr:to>
      <xdr:col>2</xdr:col>
      <xdr:colOff>1123270</xdr:colOff>
      <xdr:row>124</xdr:row>
      <xdr:rowOff>761999</xdr:rowOff>
    </xdr:to>
    <xdr:pic>
      <xdr:nvPicPr>
        <xdr:cNvPr id="106" name="Picture 44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1" y="116541096"/>
          <a:ext cx="891949" cy="625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231321</xdr:colOff>
      <xdr:row>125</xdr:row>
      <xdr:rowOff>149680</xdr:rowOff>
    </xdr:from>
    <xdr:to>
      <xdr:col>2</xdr:col>
      <xdr:colOff>1144445</xdr:colOff>
      <xdr:row>125</xdr:row>
      <xdr:rowOff>816430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326821" y="117497680"/>
          <a:ext cx="913124" cy="666750"/>
        </a:xfrm>
        <a:prstGeom prst="rect">
          <a:avLst/>
        </a:prstGeom>
      </xdr:spPr>
    </xdr:pic>
    <xdr:clientData/>
  </xdr:twoCellAnchor>
  <xdr:twoCellAnchor>
    <xdr:from>
      <xdr:col>2</xdr:col>
      <xdr:colOff>231321</xdr:colOff>
      <xdr:row>126</xdr:row>
      <xdr:rowOff>137068</xdr:rowOff>
    </xdr:from>
    <xdr:to>
      <xdr:col>2</xdr:col>
      <xdr:colOff>1129392</xdr:colOff>
      <xdr:row>126</xdr:row>
      <xdr:rowOff>805145</xdr:rowOff>
    </xdr:to>
    <xdr:pic>
      <xdr:nvPicPr>
        <xdr:cNvPr id="108" name="Picture 81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1" y="118428043"/>
          <a:ext cx="898071" cy="668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340178</xdr:colOff>
      <xdr:row>130</xdr:row>
      <xdr:rowOff>122466</xdr:rowOff>
    </xdr:from>
    <xdr:to>
      <xdr:col>2</xdr:col>
      <xdr:colOff>1238250</xdr:colOff>
      <xdr:row>130</xdr:row>
      <xdr:rowOff>784732</xdr:rowOff>
    </xdr:to>
    <xdr:pic>
      <xdr:nvPicPr>
        <xdr:cNvPr id="109" name="Picture 69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678" y="122185341"/>
          <a:ext cx="898072" cy="662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217715</xdr:colOff>
      <xdr:row>128</xdr:row>
      <xdr:rowOff>122464</xdr:rowOff>
    </xdr:from>
    <xdr:to>
      <xdr:col>2</xdr:col>
      <xdr:colOff>1211037</xdr:colOff>
      <xdr:row>128</xdr:row>
      <xdr:rowOff>809093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313215" y="120299389"/>
          <a:ext cx="993322" cy="686629"/>
        </a:xfrm>
        <a:prstGeom prst="rect">
          <a:avLst/>
        </a:prstGeom>
      </xdr:spPr>
    </xdr:pic>
    <xdr:clientData/>
  </xdr:twoCellAnchor>
  <xdr:twoCellAnchor>
    <xdr:from>
      <xdr:col>2</xdr:col>
      <xdr:colOff>272142</xdr:colOff>
      <xdr:row>129</xdr:row>
      <xdr:rowOff>176893</xdr:rowOff>
    </xdr:from>
    <xdr:to>
      <xdr:col>2</xdr:col>
      <xdr:colOff>1088571</xdr:colOff>
      <xdr:row>129</xdr:row>
      <xdr:rowOff>775104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2" y="121296793"/>
          <a:ext cx="816429" cy="598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258536</xdr:colOff>
      <xdr:row>127</xdr:row>
      <xdr:rowOff>95250</xdr:rowOff>
    </xdr:from>
    <xdr:to>
      <xdr:col>2</xdr:col>
      <xdr:colOff>1224642</xdr:colOff>
      <xdr:row>127</xdr:row>
      <xdr:rowOff>777856</xdr:rowOff>
    </xdr:to>
    <xdr:pic>
      <xdr:nvPicPr>
        <xdr:cNvPr id="112" name="Picture 79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6" y="119329200"/>
          <a:ext cx="966106" cy="682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149678</xdr:colOff>
      <xdr:row>131</xdr:row>
      <xdr:rowOff>95250</xdr:rowOff>
    </xdr:from>
    <xdr:to>
      <xdr:col>2</xdr:col>
      <xdr:colOff>1115785</xdr:colOff>
      <xdr:row>131</xdr:row>
      <xdr:rowOff>757280</xdr:rowOff>
    </xdr:to>
    <xdr:pic>
      <xdr:nvPicPr>
        <xdr:cNvPr id="113" name="Picture 4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8" y="123101100"/>
          <a:ext cx="966107" cy="662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217714</xdr:colOff>
      <xdr:row>132</xdr:row>
      <xdr:rowOff>81643</xdr:rowOff>
    </xdr:from>
    <xdr:to>
      <xdr:col>2</xdr:col>
      <xdr:colOff>1183821</xdr:colOff>
      <xdr:row>132</xdr:row>
      <xdr:rowOff>743673</xdr:rowOff>
    </xdr:to>
    <xdr:pic>
      <xdr:nvPicPr>
        <xdr:cNvPr id="114" name="Picture 44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4" y="124030468"/>
          <a:ext cx="966107" cy="662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231322</xdr:colOff>
      <xdr:row>133</xdr:row>
      <xdr:rowOff>54430</xdr:rowOff>
    </xdr:from>
    <xdr:to>
      <xdr:col>2</xdr:col>
      <xdr:colOff>1115785</xdr:colOff>
      <xdr:row>133</xdr:row>
      <xdr:rowOff>771127</xdr:rowOff>
    </xdr:to>
    <xdr:pic>
      <xdr:nvPicPr>
        <xdr:cNvPr id="115" name="Picture 16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22" y="124946230"/>
          <a:ext cx="884463" cy="716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134</xdr:row>
      <xdr:rowOff>138763</xdr:rowOff>
    </xdr:from>
    <xdr:to>
      <xdr:col>2</xdr:col>
      <xdr:colOff>1211036</xdr:colOff>
      <xdr:row>134</xdr:row>
      <xdr:rowOff>789214</xdr:rowOff>
    </xdr:to>
    <xdr:pic>
      <xdr:nvPicPr>
        <xdr:cNvPr id="116" name="Picture 91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25973538"/>
          <a:ext cx="1020536" cy="650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176892</xdr:colOff>
      <xdr:row>135</xdr:row>
      <xdr:rowOff>68036</xdr:rowOff>
    </xdr:from>
    <xdr:to>
      <xdr:col>2</xdr:col>
      <xdr:colOff>1265463</xdr:colOff>
      <xdr:row>135</xdr:row>
      <xdr:rowOff>820656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72392" y="126845786"/>
          <a:ext cx="1088571" cy="752620"/>
        </a:xfrm>
        <a:prstGeom prst="rect">
          <a:avLst/>
        </a:prstGeom>
      </xdr:spPr>
    </xdr:pic>
    <xdr:clientData/>
  </xdr:twoCellAnchor>
  <xdr:twoCellAnchor>
    <xdr:from>
      <xdr:col>2</xdr:col>
      <xdr:colOff>258536</xdr:colOff>
      <xdr:row>136</xdr:row>
      <xdr:rowOff>95250</xdr:rowOff>
    </xdr:from>
    <xdr:to>
      <xdr:col>2</xdr:col>
      <xdr:colOff>1197429</xdr:colOff>
      <xdr:row>136</xdr:row>
      <xdr:rowOff>820440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354036" y="127815975"/>
          <a:ext cx="938893" cy="725190"/>
        </a:xfrm>
        <a:prstGeom prst="rect">
          <a:avLst/>
        </a:prstGeom>
      </xdr:spPr>
    </xdr:pic>
    <xdr:clientData/>
  </xdr:twoCellAnchor>
  <xdr:twoCellAnchor>
    <xdr:from>
      <xdr:col>2</xdr:col>
      <xdr:colOff>244930</xdr:colOff>
      <xdr:row>137</xdr:row>
      <xdr:rowOff>81643</xdr:rowOff>
    </xdr:from>
    <xdr:to>
      <xdr:col>2</xdr:col>
      <xdr:colOff>1211036</xdr:colOff>
      <xdr:row>137</xdr:row>
      <xdr:rowOff>745713</xdr:rowOff>
    </xdr:to>
    <xdr:pic>
      <xdr:nvPicPr>
        <xdr:cNvPr id="119" name="Picture 96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30" y="128745343"/>
          <a:ext cx="966106" cy="664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217715</xdr:colOff>
      <xdr:row>138</xdr:row>
      <xdr:rowOff>95250</xdr:rowOff>
    </xdr:from>
    <xdr:to>
      <xdr:col>2</xdr:col>
      <xdr:colOff>1151994</xdr:colOff>
      <xdr:row>138</xdr:row>
      <xdr:rowOff>797481</xdr:rowOff>
    </xdr:to>
    <xdr:pic>
      <xdr:nvPicPr>
        <xdr:cNvPr id="120" name="Picture 81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5" y="129701925"/>
          <a:ext cx="934279" cy="702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258535</xdr:colOff>
      <xdr:row>139</xdr:row>
      <xdr:rowOff>112518</xdr:rowOff>
    </xdr:from>
    <xdr:to>
      <xdr:col>2</xdr:col>
      <xdr:colOff>1197428</xdr:colOff>
      <xdr:row>139</xdr:row>
      <xdr:rowOff>802822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354035" y="130662168"/>
          <a:ext cx="938893" cy="690304"/>
        </a:xfrm>
        <a:prstGeom prst="rect">
          <a:avLst/>
        </a:prstGeom>
      </xdr:spPr>
    </xdr:pic>
    <xdr:clientData/>
  </xdr:twoCellAnchor>
  <xdr:twoCellAnchor>
    <xdr:from>
      <xdr:col>2</xdr:col>
      <xdr:colOff>272141</xdr:colOff>
      <xdr:row>140</xdr:row>
      <xdr:rowOff>136069</xdr:rowOff>
    </xdr:from>
    <xdr:to>
      <xdr:col>2</xdr:col>
      <xdr:colOff>1143000</xdr:colOff>
      <xdr:row>140</xdr:row>
      <xdr:rowOff>805961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367641" y="131628694"/>
          <a:ext cx="870859" cy="669892"/>
        </a:xfrm>
        <a:prstGeom prst="rect">
          <a:avLst/>
        </a:prstGeom>
      </xdr:spPr>
    </xdr:pic>
    <xdr:clientData/>
  </xdr:twoCellAnchor>
  <xdr:twoCellAnchor>
    <xdr:from>
      <xdr:col>2</xdr:col>
      <xdr:colOff>272143</xdr:colOff>
      <xdr:row>141</xdr:row>
      <xdr:rowOff>103462</xdr:rowOff>
    </xdr:from>
    <xdr:to>
      <xdr:col>2</xdr:col>
      <xdr:colOff>1156607</xdr:colOff>
      <xdr:row>141</xdr:row>
      <xdr:rowOff>810656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643" y="132539062"/>
          <a:ext cx="884464" cy="707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136070</xdr:colOff>
      <xdr:row>142</xdr:row>
      <xdr:rowOff>81645</xdr:rowOff>
    </xdr:from>
    <xdr:to>
      <xdr:col>2</xdr:col>
      <xdr:colOff>1296904</xdr:colOff>
      <xdr:row>142</xdr:row>
      <xdr:rowOff>816045</xdr:rowOff>
    </xdr:to>
    <xdr:pic>
      <xdr:nvPicPr>
        <xdr:cNvPr id="124" name="Picture 81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0" y="133460220"/>
          <a:ext cx="1160834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136071</xdr:colOff>
      <xdr:row>143</xdr:row>
      <xdr:rowOff>81643</xdr:rowOff>
    </xdr:from>
    <xdr:to>
      <xdr:col>2</xdr:col>
      <xdr:colOff>1296905</xdr:colOff>
      <xdr:row>143</xdr:row>
      <xdr:rowOff>816043</xdr:rowOff>
    </xdr:to>
    <xdr:pic>
      <xdr:nvPicPr>
        <xdr:cNvPr id="125" name="Picture 81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1" y="134403193"/>
          <a:ext cx="1160834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258534</xdr:colOff>
      <xdr:row>144</xdr:row>
      <xdr:rowOff>95249</xdr:rowOff>
    </xdr:from>
    <xdr:to>
      <xdr:col>2</xdr:col>
      <xdr:colOff>1244255</xdr:colOff>
      <xdr:row>144</xdr:row>
      <xdr:rowOff>829649</xdr:rowOff>
    </xdr:to>
    <xdr:pic>
      <xdr:nvPicPr>
        <xdr:cNvPr id="126" name="Picture 194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4" y="135359774"/>
          <a:ext cx="985721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244930</xdr:colOff>
      <xdr:row>145</xdr:row>
      <xdr:rowOff>95249</xdr:rowOff>
    </xdr:from>
    <xdr:to>
      <xdr:col>2</xdr:col>
      <xdr:colOff>1291452</xdr:colOff>
      <xdr:row>145</xdr:row>
      <xdr:rowOff>829649</xdr:rowOff>
    </xdr:to>
    <xdr:pic>
      <xdr:nvPicPr>
        <xdr:cNvPr id="127" name="Picture 44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30" y="136302749"/>
          <a:ext cx="1046522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146</xdr:row>
      <xdr:rowOff>95250</xdr:rowOff>
    </xdr:from>
    <xdr:to>
      <xdr:col>2</xdr:col>
      <xdr:colOff>1223415</xdr:colOff>
      <xdr:row>146</xdr:row>
      <xdr:rowOff>829650</xdr:rowOff>
    </xdr:to>
    <xdr:pic>
      <xdr:nvPicPr>
        <xdr:cNvPr id="128" name="Picture 44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137245725"/>
          <a:ext cx="1046522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204107</xdr:colOff>
      <xdr:row>147</xdr:row>
      <xdr:rowOff>81644</xdr:rowOff>
    </xdr:from>
    <xdr:to>
      <xdr:col>2</xdr:col>
      <xdr:colOff>1191140</xdr:colOff>
      <xdr:row>147</xdr:row>
      <xdr:rowOff>816044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299607" y="138175094"/>
          <a:ext cx="987033" cy="734400"/>
        </a:xfrm>
        <a:prstGeom prst="rect">
          <a:avLst/>
        </a:prstGeom>
      </xdr:spPr>
    </xdr:pic>
    <xdr:clientData/>
  </xdr:twoCellAnchor>
  <xdr:twoCellAnchor>
    <xdr:from>
      <xdr:col>2</xdr:col>
      <xdr:colOff>204109</xdr:colOff>
      <xdr:row>148</xdr:row>
      <xdr:rowOff>54428</xdr:rowOff>
    </xdr:from>
    <xdr:to>
      <xdr:col>2</xdr:col>
      <xdr:colOff>1213995</xdr:colOff>
      <xdr:row>148</xdr:row>
      <xdr:rowOff>788828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299609" y="139090853"/>
          <a:ext cx="1009886" cy="734400"/>
        </a:xfrm>
        <a:prstGeom prst="rect">
          <a:avLst/>
        </a:prstGeom>
      </xdr:spPr>
    </xdr:pic>
    <xdr:clientData/>
  </xdr:twoCellAnchor>
  <xdr:twoCellAnchor>
    <xdr:from>
      <xdr:col>2</xdr:col>
      <xdr:colOff>231320</xdr:colOff>
      <xdr:row>149</xdr:row>
      <xdr:rowOff>108858</xdr:rowOff>
    </xdr:from>
    <xdr:to>
      <xdr:col>2</xdr:col>
      <xdr:colOff>1238804</xdr:colOff>
      <xdr:row>149</xdr:row>
      <xdr:rowOff>843258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326820" y="140088258"/>
          <a:ext cx="1007484" cy="734400"/>
        </a:xfrm>
        <a:prstGeom prst="rect">
          <a:avLst/>
        </a:prstGeom>
      </xdr:spPr>
    </xdr:pic>
    <xdr:clientData/>
  </xdr:twoCellAnchor>
  <xdr:twoCellAnchor>
    <xdr:from>
      <xdr:col>2</xdr:col>
      <xdr:colOff>217715</xdr:colOff>
      <xdr:row>150</xdr:row>
      <xdr:rowOff>71948</xdr:rowOff>
    </xdr:from>
    <xdr:to>
      <xdr:col>2</xdr:col>
      <xdr:colOff>1325682</xdr:colOff>
      <xdr:row>150</xdr:row>
      <xdr:rowOff>806348</xdr:rowOff>
    </xdr:to>
    <xdr:pic>
      <xdr:nvPicPr>
        <xdr:cNvPr id="132" name="Picture 33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5" y="140994323"/>
          <a:ext cx="1107967" cy="73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151</xdr:row>
      <xdr:rowOff>122465</xdr:rowOff>
    </xdr:from>
    <xdr:to>
      <xdr:col>2</xdr:col>
      <xdr:colOff>1279071</xdr:colOff>
      <xdr:row>151</xdr:row>
      <xdr:rowOff>808328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286000" y="141987815"/>
          <a:ext cx="1088571" cy="685863"/>
        </a:xfrm>
        <a:prstGeom prst="rect">
          <a:avLst/>
        </a:prstGeom>
      </xdr:spPr>
    </xdr:pic>
    <xdr:clientData/>
  </xdr:twoCellAnchor>
  <xdr:twoCellAnchor>
    <xdr:from>
      <xdr:col>2</xdr:col>
      <xdr:colOff>231321</xdr:colOff>
      <xdr:row>152</xdr:row>
      <xdr:rowOff>95249</xdr:rowOff>
    </xdr:from>
    <xdr:to>
      <xdr:col>2</xdr:col>
      <xdr:colOff>1272063</xdr:colOff>
      <xdr:row>152</xdr:row>
      <xdr:rowOff>814597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326821" y="142903574"/>
          <a:ext cx="1040742" cy="719348"/>
        </a:xfrm>
        <a:prstGeom prst="rect">
          <a:avLst/>
        </a:prstGeom>
      </xdr:spPr>
    </xdr:pic>
    <xdr:clientData/>
  </xdr:twoCellAnchor>
  <xdr:twoCellAnchor>
    <xdr:from>
      <xdr:col>2</xdr:col>
      <xdr:colOff>299357</xdr:colOff>
      <xdr:row>153</xdr:row>
      <xdr:rowOff>119507</xdr:rowOff>
    </xdr:from>
    <xdr:to>
      <xdr:col>2</xdr:col>
      <xdr:colOff>1238249</xdr:colOff>
      <xdr:row>153</xdr:row>
      <xdr:rowOff>798162</xdr:rowOff>
    </xdr:to>
    <xdr:pic>
      <xdr:nvPicPr>
        <xdr:cNvPr id="135" name="Picture 58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57" y="143870807"/>
          <a:ext cx="938892" cy="67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340178</xdr:colOff>
      <xdr:row>154</xdr:row>
      <xdr:rowOff>67599</xdr:rowOff>
    </xdr:from>
    <xdr:to>
      <xdr:col>2</xdr:col>
      <xdr:colOff>1238250</xdr:colOff>
      <xdr:row>154</xdr:row>
      <xdr:rowOff>820768</xdr:rowOff>
    </xdr:to>
    <xdr:pic>
      <xdr:nvPicPr>
        <xdr:cNvPr id="136" name="Picture 88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678" y="144761874"/>
          <a:ext cx="898072" cy="75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155</xdr:row>
      <xdr:rowOff>81643</xdr:rowOff>
    </xdr:from>
    <xdr:to>
      <xdr:col>2</xdr:col>
      <xdr:colOff>1183822</xdr:colOff>
      <xdr:row>155</xdr:row>
      <xdr:rowOff>834812</xdr:rowOff>
    </xdr:to>
    <xdr:pic>
      <xdr:nvPicPr>
        <xdr:cNvPr id="137" name="Picture 88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45718893"/>
          <a:ext cx="898072" cy="75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269935</xdr:colOff>
      <xdr:row>156</xdr:row>
      <xdr:rowOff>108857</xdr:rowOff>
    </xdr:from>
    <xdr:to>
      <xdr:col>2</xdr:col>
      <xdr:colOff>1254614</xdr:colOff>
      <xdr:row>156</xdr:row>
      <xdr:rowOff>802821</xdr:rowOff>
    </xdr:to>
    <xdr:pic>
      <xdr:nvPicPr>
        <xdr:cNvPr id="138" name="Picture 114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5435" y="146689082"/>
          <a:ext cx="984679" cy="693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273543</xdr:colOff>
      <xdr:row>157</xdr:row>
      <xdr:rowOff>54427</xdr:rowOff>
    </xdr:from>
    <xdr:to>
      <xdr:col>2</xdr:col>
      <xdr:colOff>1251856</xdr:colOff>
      <xdr:row>157</xdr:row>
      <xdr:rowOff>821262</xdr:rowOff>
    </xdr:to>
    <xdr:pic>
      <xdr:nvPicPr>
        <xdr:cNvPr id="139" name="Picture 79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043" y="147577627"/>
          <a:ext cx="978313" cy="766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258538</xdr:colOff>
      <xdr:row>158</xdr:row>
      <xdr:rowOff>95250</xdr:rowOff>
    </xdr:from>
    <xdr:to>
      <xdr:col>2</xdr:col>
      <xdr:colOff>1184942</xdr:colOff>
      <xdr:row>158</xdr:row>
      <xdr:rowOff>775607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8" y="148561425"/>
          <a:ext cx="926404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217714</xdr:colOff>
      <xdr:row>159</xdr:row>
      <xdr:rowOff>81643</xdr:rowOff>
    </xdr:from>
    <xdr:to>
      <xdr:col>2</xdr:col>
      <xdr:colOff>1238249</xdr:colOff>
      <xdr:row>159</xdr:row>
      <xdr:rowOff>843451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313214" y="149490793"/>
          <a:ext cx="1020535" cy="761808"/>
        </a:xfrm>
        <a:prstGeom prst="rect">
          <a:avLst/>
        </a:prstGeom>
      </xdr:spPr>
    </xdr:pic>
    <xdr:clientData/>
  </xdr:twoCellAnchor>
  <xdr:twoCellAnchor>
    <xdr:from>
      <xdr:col>2</xdr:col>
      <xdr:colOff>244930</xdr:colOff>
      <xdr:row>160</xdr:row>
      <xdr:rowOff>139285</xdr:rowOff>
    </xdr:from>
    <xdr:to>
      <xdr:col>2</xdr:col>
      <xdr:colOff>1143000</xdr:colOff>
      <xdr:row>160</xdr:row>
      <xdr:rowOff>836536</xdr:rowOff>
    </xdr:to>
    <xdr:pic>
      <xdr:nvPicPr>
        <xdr:cNvPr id="142" name="Picture 44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430" y="150491410"/>
          <a:ext cx="898070" cy="69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258536</xdr:colOff>
      <xdr:row>161</xdr:row>
      <xdr:rowOff>108857</xdr:rowOff>
    </xdr:from>
    <xdr:to>
      <xdr:col>2</xdr:col>
      <xdr:colOff>1259629</xdr:colOff>
      <xdr:row>161</xdr:row>
      <xdr:rowOff>816428</xdr:rowOff>
    </xdr:to>
    <xdr:pic>
      <xdr:nvPicPr>
        <xdr:cNvPr id="143" name="Picture 68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036" y="151403957"/>
          <a:ext cx="1001093" cy="707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149679</xdr:colOff>
      <xdr:row>162</xdr:row>
      <xdr:rowOff>136071</xdr:rowOff>
    </xdr:from>
    <xdr:to>
      <xdr:col>2</xdr:col>
      <xdr:colOff>1186171</xdr:colOff>
      <xdr:row>162</xdr:row>
      <xdr:rowOff>911678</xdr:rowOff>
    </xdr:to>
    <xdr:pic>
      <xdr:nvPicPr>
        <xdr:cNvPr id="144" name="Picture 5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9" y="152374146"/>
          <a:ext cx="1036492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163</xdr:row>
      <xdr:rowOff>40822</xdr:rowOff>
    </xdr:from>
    <xdr:to>
      <xdr:col>2</xdr:col>
      <xdr:colOff>1170214</xdr:colOff>
      <xdr:row>163</xdr:row>
      <xdr:rowOff>879620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190750" y="153221872"/>
          <a:ext cx="1074964" cy="838798"/>
        </a:xfrm>
        <a:prstGeom prst="rect">
          <a:avLst/>
        </a:prstGeom>
      </xdr:spPr>
    </xdr:pic>
    <xdr:clientData/>
  </xdr:twoCellAnchor>
  <xdr:twoCellAnchor>
    <xdr:from>
      <xdr:col>2</xdr:col>
      <xdr:colOff>176893</xdr:colOff>
      <xdr:row>164</xdr:row>
      <xdr:rowOff>108858</xdr:rowOff>
    </xdr:from>
    <xdr:to>
      <xdr:col>2</xdr:col>
      <xdr:colOff>1211036</xdr:colOff>
      <xdr:row>164</xdr:row>
      <xdr:rowOff>898567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154232883"/>
          <a:ext cx="1034143" cy="789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108858</xdr:colOff>
      <xdr:row>165</xdr:row>
      <xdr:rowOff>136072</xdr:rowOff>
    </xdr:from>
    <xdr:to>
      <xdr:col>2</xdr:col>
      <xdr:colOff>1145706</xdr:colOff>
      <xdr:row>165</xdr:row>
      <xdr:rowOff>952500</xdr:rowOff>
    </xdr:to>
    <xdr:pic>
      <xdr:nvPicPr>
        <xdr:cNvPr id="147" name="Picture 70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358" y="155203072"/>
          <a:ext cx="1036848" cy="80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81643</xdr:colOff>
      <xdr:row>166</xdr:row>
      <xdr:rowOff>122465</xdr:rowOff>
    </xdr:from>
    <xdr:to>
      <xdr:col>2</xdr:col>
      <xdr:colOff>1156607</xdr:colOff>
      <xdr:row>166</xdr:row>
      <xdr:rowOff>911679</xdr:rowOff>
    </xdr:to>
    <xdr:pic>
      <xdr:nvPicPr>
        <xdr:cNvPr id="148" name="Picture 43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3" y="156132440"/>
          <a:ext cx="1074964" cy="789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108858</xdr:colOff>
      <xdr:row>167</xdr:row>
      <xdr:rowOff>108856</xdr:rowOff>
    </xdr:from>
    <xdr:to>
      <xdr:col>2</xdr:col>
      <xdr:colOff>1170214</xdr:colOff>
      <xdr:row>167</xdr:row>
      <xdr:rowOff>918416</xdr:rowOff>
    </xdr:to>
    <xdr:pic>
      <xdr:nvPicPr>
        <xdr:cNvPr id="149" name="Picture 44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358" y="157061806"/>
          <a:ext cx="1061356" cy="80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136072</xdr:colOff>
      <xdr:row>168</xdr:row>
      <xdr:rowOff>122465</xdr:rowOff>
    </xdr:from>
    <xdr:to>
      <xdr:col>2</xdr:col>
      <xdr:colOff>1188358</xdr:colOff>
      <xdr:row>168</xdr:row>
      <xdr:rowOff>884465</xdr:rowOff>
    </xdr:to>
    <xdr:pic>
      <xdr:nvPicPr>
        <xdr:cNvPr id="150" name="Picture 21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2" y="158018390"/>
          <a:ext cx="105228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136072</xdr:colOff>
      <xdr:row>169</xdr:row>
      <xdr:rowOff>149679</xdr:rowOff>
    </xdr:from>
    <xdr:to>
      <xdr:col>2</xdr:col>
      <xdr:colOff>1170215</xdr:colOff>
      <xdr:row>169</xdr:row>
      <xdr:rowOff>934201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231572" y="158988579"/>
          <a:ext cx="1034143" cy="784522"/>
        </a:xfrm>
        <a:prstGeom prst="rect">
          <a:avLst/>
        </a:prstGeom>
      </xdr:spPr>
    </xdr:pic>
    <xdr:clientData/>
  </xdr:twoCellAnchor>
  <xdr:twoCellAnchor>
    <xdr:from>
      <xdr:col>2</xdr:col>
      <xdr:colOff>204107</xdr:colOff>
      <xdr:row>170</xdr:row>
      <xdr:rowOff>27214</xdr:rowOff>
    </xdr:from>
    <xdr:to>
      <xdr:col>2</xdr:col>
      <xdr:colOff>1238250</xdr:colOff>
      <xdr:row>170</xdr:row>
      <xdr:rowOff>797053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299607" y="159809089"/>
          <a:ext cx="1034143" cy="769839"/>
        </a:xfrm>
        <a:prstGeom prst="rect">
          <a:avLst/>
        </a:prstGeom>
      </xdr:spPr>
    </xdr:pic>
    <xdr:clientData/>
  </xdr:twoCellAnchor>
  <xdr:twoCellAnchor>
    <xdr:from>
      <xdr:col>2</xdr:col>
      <xdr:colOff>122465</xdr:colOff>
      <xdr:row>171</xdr:row>
      <xdr:rowOff>81643</xdr:rowOff>
    </xdr:from>
    <xdr:to>
      <xdr:col>2</xdr:col>
      <xdr:colOff>1166780</xdr:colOff>
      <xdr:row>171</xdr:row>
      <xdr:rowOff>911678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217965" y="160806493"/>
          <a:ext cx="1044315" cy="83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108857</xdr:colOff>
      <xdr:row>172</xdr:row>
      <xdr:rowOff>122464</xdr:rowOff>
    </xdr:from>
    <xdr:to>
      <xdr:col>2</xdr:col>
      <xdr:colOff>1234739</xdr:colOff>
      <xdr:row>172</xdr:row>
      <xdr:rowOff>898071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204357" y="161790289"/>
          <a:ext cx="1125882" cy="775607"/>
        </a:xfrm>
        <a:prstGeom prst="rect">
          <a:avLst/>
        </a:prstGeom>
      </xdr:spPr>
    </xdr:pic>
    <xdr:clientData/>
  </xdr:twoCellAnchor>
  <xdr:twoCellAnchor>
    <xdr:from>
      <xdr:col>2</xdr:col>
      <xdr:colOff>136072</xdr:colOff>
      <xdr:row>173</xdr:row>
      <xdr:rowOff>81643</xdr:rowOff>
    </xdr:from>
    <xdr:to>
      <xdr:col>2</xdr:col>
      <xdr:colOff>1156607</xdr:colOff>
      <xdr:row>173</xdr:row>
      <xdr:rowOff>843643</xdr:rowOff>
    </xdr:to>
    <xdr:pic>
      <xdr:nvPicPr>
        <xdr:cNvPr id="155" name="Picture 91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2" y="162692443"/>
          <a:ext cx="102053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204108</xdr:colOff>
      <xdr:row>174</xdr:row>
      <xdr:rowOff>13607</xdr:rowOff>
    </xdr:from>
    <xdr:to>
      <xdr:col>2</xdr:col>
      <xdr:colOff>1239223</xdr:colOff>
      <xdr:row>174</xdr:row>
      <xdr:rowOff>870857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99608" y="163567382"/>
          <a:ext cx="1035115" cy="85725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175</xdr:row>
      <xdr:rowOff>122465</xdr:rowOff>
    </xdr:from>
    <xdr:to>
      <xdr:col>2</xdr:col>
      <xdr:colOff>1319892</xdr:colOff>
      <xdr:row>175</xdr:row>
      <xdr:rowOff>948613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204357" y="164619215"/>
          <a:ext cx="1211035" cy="816623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176</xdr:row>
      <xdr:rowOff>122464</xdr:rowOff>
    </xdr:from>
    <xdr:to>
      <xdr:col>2</xdr:col>
      <xdr:colOff>1387929</xdr:colOff>
      <xdr:row>176</xdr:row>
      <xdr:rowOff>915761</xdr:rowOff>
    </xdr:to>
    <xdr:pic>
      <xdr:nvPicPr>
        <xdr:cNvPr id="158" name="Picture 11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1" y="165562189"/>
          <a:ext cx="1292678" cy="793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136071</xdr:colOff>
      <xdr:row>177</xdr:row>
      <xdr:rowOff>149680</xdr:rowOff>
    </xdr:from>
    <xdr:to>
      <xdr:col>2</xdr:col>
      <xdr:colOff>1319893</xdr:colOff>
      <xdr:row>177</xdr:row>
      <xdr:rowOff>911680</xdr:rowOff>
    </xdr:to>
    <xdr:pic>
      <xdr:nvPicPr>
        <xdr:cNvPr id="159" name="Picture 3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1" y="166532380"/>
          <a:ext cx="118382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253588</xdr:colOff>
      <xdr:row>178</xdr:row>
      <xdr:rowOff>50716</xdr:rowOff>
    </xdr:from>
    <xdr:to>
      <xdr:col>2</xdr:col>
      <xdr:colOff>1410195</xdr:colOff>
      <xdr:row>178</xdr:row>
      <xdr:rowOff>894359</xdr:rowOff>
    </xdr:to>
    <xdr:pic>
      <xdr:nvPicPr>
        <xdr:cNvPr id="160" name="Picture 2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088" y="167376391"/>
          <a:ext cx="1156607" cy="843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163286</xdr:colOff>
      <xdr:row>179</xdr:row>
      <xdr:rowOff>68035</xdr:rowOff>
    </xdr:from>
    <xdr:to>
      <xdr:col>2</xdr:col>
      <xdr:colOff>1279072</xdr:colOff>
      <xdr:row>179</xdr:row>
      <xdr:rowOff>915387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258786" y="168336685"/>
          <a:ext cx="1115786" cy="847352"/>
        </a:xfrm>
        <a:prstGeom prst="rect">
          <a:avLst/>
        </a:prstGeom>
      </xdr:spPr>
    </xdr:pic>
    <xdr:clientData/>
  </xdr:twoCellAnchor>
  <xdr:twoCellAnchor>
    <xdr:from>
      <xdr:col>2</xdr:col>
      <xdr:colOff>68035</xdr:colOff>
      <xdr:row>180</xdr:row>
      <xdr:rowOff>122465</xdr:rowOff>
    </xdr:from>
    <xdr:to>
      <xdr:col>2</xdr:col>
      <xdr:colOff>1319893</xdr:colOff>
      <xdr:row>180</xdr:row>
      <xdr:rowOff>925287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63535" y="169334090"/>
          <a:ext cx="1251858" cy="802822"/>
        </a:xfrm>
        <a:prstGeom prst="rect">
          <a:avLst/>
        </a:prstGeom>
      </xdr:spPr>
    </xdr:pic>
    <xdr:clientData/>
  </xdr:twoCellAnchor>
  <xdr:twoCellAnchor>
    <xdr:from>
      <xdr:col>2</xdr:col>
      <xdr:colOff>153751</xdr:colOff>
      <xdr:row>181</xdr:row>
      <xdr:rowOff>81643</xdr:rowOff>
    </xdr:from>
    <xdr:to>
      <xdr:col>2</xdr:col>
      <xdr:colOff>1347108</xdr:colOff>
      <xdr:row>181</xdr:row>
      <xdr:rowOff>857251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249251" y="170236243"/>
          <a:ext cx="1193357" cy="775608"/>
        </a:xfrm>
        <a:prstGeom prst="rect">
          <a:avLst/>
        </a:prstGeom>
      </xdr:spPr>
    </xdr:pic>
    <xdr:clientData/>
  </xdr:twoCellAnchor>
  <xdr:twoCellAnchor>
    <xdr:from>
      <xdr:col>2</xdr:col>
      <xdr:colOff>81642</xdr:colOff>
      <xdr:row>182</xdr:row>
      <xdr:rowOff>122464</xdr:rowOff>
    </xdr:from>
    <xdr:to>
      <xdr:col>2</xdr:col>
      <xdr:colOff>1347108</xdr:colOff>
      <xdr:row>182</xdr:row>
      <xdr:rowOff>914745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77142" y="171220039"/>
          <a:ext cx="1265466" cy="792281"/>
        </a:xfrm>
        <a:prstGeom prst="rect">
          <a:avLst/>
        </a:prstGeom>
      </xdr:spPr>
    </xdr:pic>
    <xdr:clientData/>
  </xdr:twoCellAnchor>
  <xdr:twoCellAnchor>
    <xdr:from>
      <xdr:col>2</xdr:col>
      <xdr:colOff>176892</xdr:colOff>
      <xdr:row>183</xdr:row>
      <xdr:rowOff>122464</xdr:rowOff>
    </xdr:from>
    <xdr:to>
      <xdr:col>2</xdr:col>
      <xdr:colOff>1333499</xdr:colOff>
      <xdr:row>183</xdr:row>
      <xdr:rowOff>906547</xdr:rowOff>
    </xdr:to>
    <xdr:pic>
      <xdr:nvPicPr>
        <xdr:cNvPr id="165" name="Picture 1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2" y="172163014"/>
          <a:ext cx="1156607" cy="784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176892</xdr:colOff>
      <xdr:row>184</xdr:row>
      <xdr:rowOff>68037</xdr:rowOff>
    </xdr:from>
    <xdr:to>
      <xdr:col>2</xdr:col>
      <xdr:colOff>1333499</xdr:colOff>
      <xdr:row>184</xdr:row>
      <xdr:rowOff>918019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72392" y="173051562"/>
          <a:ext cx="1156607" cy="849982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185</xdr:row>
      <xdr:rowOff>81643</xdr:rowOff>
    </xdr:from>
    <xdr:to>
      <xdr:col>2</xdr:col>
      <xdr:colOff>1224642</xdr:colOff>
      <xdr:row>185</xdr:row>
      <xdr:rowOff>840486</xdr:rowOff>
    </xdr:to>
    <xdr:pic>
      <xdr:nvPicPr>
        <xdr:cNvPr id="167" name="Picture 189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9" y="174008143"/>
          <a:ext cx="1129393" cy="75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136071</xdr:colOff>
      <xdr:row>186</xdr:row>
      <xdr:rowOff>132149</xdr:rowOff>
    </xdr:from>
    <xdr:to>
      <xdr:col>2</xdr:col>
      <xdr:colOff>1306286</xdr:colOff>
      <xdr:row>186</xdr:row>
      <xdr:rowOff>898071</xdr:rowOff>
    </xdr:to>
    <xdr:pic>
      <xdr:nvPicPr>
        <xdr:cNvPr id="168" name="Picture 4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1571" y="175001624"/>
          <a:ext cx="1170215" cy="765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176893</xdr:colOff>
      <xdr:row>187</xdr:row>
      <xdr:rowOff>95250</xdr:rowOff>
    </xdr:from>
    <xdr:to>
      <xdr:col>2</xdr:col>
      <xdr:colOff>1428750</xdr:colOff>
      <xdr:row>187</xdr:row>
      <xdr:rowOff>843643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3" y="175907700"/>
          <a:ext cx="1251857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149678</xdr:colOff>
      <xdr:row>188</xdr:row>
      <xdr:rowOff>122464</xdr:rowOff>
    </xdr:from>
    <xdr:to>
      <xdr:col>2</xdr:col>
      <xdr:colOff>1224643</xdr:colOff>
      <xdr:row>188</xdr:row>
      <xdr:rowOff>911679</xdr:rowOff>
    </xdr:to>
    <xdr:pic>
      <xdr:nvPicPr>
        <xdr:cNvPr id="170" name="Picture 15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178" y="176877889"/>
          <a:ext cx="1074965" cy="789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122466</xdr:colOff>
      <xdr:row>189</xdr:row>
      <xdr:rowOff>95251</xdr:rowOff>
    </xdr:from>
    <xdr:to>
      <xdr:col>2</xdr:col>
      <xdr:colOff>1251858</xdr:colOff>
      <xdr:row>189</xdr:row>
      <xdr:rowOff>851206</xdr:rowOff>
    </xdr:to>
    <xdr:pic>
      <xdr:nvPicPr>
        <xdr:cNvPr id="171" name="Picture 78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966" y="177793651"/>
          <a:ext cx="1129392" cy="75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108857</xdr:colOff>
      <xdr:row>190</xdr:row>
      <xdr:rowOff>40822</xdr:rowOff>
    </xdr:from>
    <xdr:to>
      <xdr:col>2</xdr:col>
      <xdr:colOff>1192141</xdr:colOff>
      <xdr:row>190</xdr:row>
      <xdr:rowOff>830036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357" y="178682197"/>
          <a:ext cx="1083284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41564</xdr:colOff>
      <xdr:row>66</xdr:row>
      <xdr:rowOff>13855</xdr:rowOff>
    </xdr:from>
    <xdr:to>
      <xdr:col>2</xdr:col>
      <xdr:colOff>1321835</xdr:colOff>
      <xdr:row>66</xdr:row>
      <xdr:rowOff>803564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137064" y="61726330"/>
          <a:ext cx="1280271" cy="789709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67</xdr:row>
      <xdr:rowOff>62346</xdr:rowOff>
    </xdr:from>
    <xdr:to>
      <xdr:col>2</xdr:col>
      <xdr:colOff>1412577</xdr:colOff>
      <xdr:row>67</xdr:row>
      <xdr:rowOff>865908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130137" y="62717796"/>
          <a:ext cx="1377940" cy="803562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68</xdr:row>
      <xdr:rowOff>55419</xdr:rowOff>
    </xdr:from>
    <xdr:to>
      <xdr:col>2</xdr:col>
      <xdr:colOff>1395954</xdr:colOff>
      <xdr:row>68</xdr:row>
      <xdr:rowOff>845127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234045" y="63653844"/>
          <a:ext cx="1257409" cy="789708"/>
        </a:xfrm>
        <a:prstGeom prst="rect">
          <a:avLst/>
        </a:prstGeom>
      </xdr:spPr>
    </xdr:pic>
    <xdr:clientData/>
  </xdr:twoCellAnchor>
  <xdr:twoCellAnchor>
    <xdr:from>
      <xdr:col>2</xdr:col>
      <xdr:colOff>290946</xdr:colOff>
      <xdr:row>69</xdr:row>
      <xdr:rowOff>138545</xdr:rowOff>
    </xdr:from>
    <xdr:to>
      <xdr:col>2</xdr:col>
      <xdr:colOff>1274011</xdr:colOff>
      <xdr:row>69</xdr:row>
      <xdr:rowOff>900545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386446" y="64679945"/>
          <a:ext cx="983065" cy="762000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70</xdr:row>
      <xdr:rowOff>152400</xdr:rowOff>
    </xdr:from>
    <xdr:to>
      <xdr:col>2</xdr:col>
      <xdr:colOff>1437198</xdr:colOff>
      <xdr:row>70</xdr:row>
      <xdr:rowOff>845127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130137" y="65636775"/>
          <a:ext cx="1402561" cy="692727"/>
        </a:xfrm>
        <a:prstGeom prst="rect">
          <a:avLst/>
        </a:prstGeom>
      </xdr:spPr>
    </xdr:pic>
    <xdr:clientData/>
  </xdr:twoCellAnchor>
  <xdr:twoCellAnchor>
    <xdr:from>
      <xdr:col>2</xdr:col>
      <xdr:colOff>51955</xdr:colOff>
      <xdr:row>71</xdr:row>
      <xdr:rowOff>117611</xdr:rowOff>
    </xdr:from>
    <xdr:to>
      <xdr:col>2</xdr:col>
      <xdr:colOff>1385455</xdr:colOff>
      <xdr:row>71</xdr:row>
      <xdr:rowOff>835355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147455" y="66544961"/>
          <a:ext cx="1333500" cy="717744"/>
        </a:xfrm>
        <a:prstGeom prst="rect">
          <a:avLst/>
        </a:prstGeom>
      </xdr:spPr>
    </xdr:pic>
    <xdr:clientData/>
  </xdr:twoCellAnchor>
  <xdr:twoCellAnchor>
    <xdr:from>
      <xdr:col>2</xdr:col>
      <xdr:colOff>117764</xdr:colOff>
      <xdr:row>72</xdr:row>
      <xdr:rowOff>138545</xdr:rowOff>
    </xdr:from>
    <xdr:to>
      <xdr:col>2</xdr:col>
      <xdr:colOff>1316182</xdr:colOff>
      <xdr:row>73</xdr:row>
      <xdr:rowOff>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213264" y="67508870"/>
          <a:ext cx="1198418" cy="804430"/>
        </a:xfrm>
        <a:prstGeom prst="rect">
          <a:avLst/>
        </a:prstGeom>
      </xdr:spPr>
    </xdr:pic>
    <xdr:clientData/>
  </xdr:twoCellAnchor>
  <xdr:twoCellAnchor>
    <xdr:from>
      <xdr:col>2</xdr:col>
      <xdr:colOff>193964</xdr:colOff>
      <xdr:row>73</xdr:row>
      <xdr:rowOff>124691</xdr:rowOff>
    </xdr:from>
    <xdr:to>
      <xdr:col>2</xdr:col>
      <xdr:colOff>1402773</xdr:colOff>
      <xdr:row>73</xdr:row>
      <xdr:rowOff>809898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289464" y="68437991"/>
          <a:ext cx="1208809" cy="685207"/>
        </a:xfrm>
        <a:prstGeom prst="rect">
          <a:avLst/>
        </a:prstGeom>
      </xdr:spPr>
    </xdr:pic>
    <xdr:clientData/>
  </xdr:twoCellAnchor>
  <xdr:twoCellAnchor>
    <xdr:from>
      <xdr:col>2</xdr:col>
      <xdr:colOff>128426</xdr:colOff>
      <xdr:row>74</xdr:row>
      <xdr:rowOff>103910</xdr:rowOff>
    </xdr:from>
    <xdr:to>
      <xdr:col>2</xdr:col>
      <xdr:colOff>1444438</xdr:colOff>
      <xdr:row>74</xdr:row>
      <xdr:rowOff>900546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223926" y="69360185"/>
          <a:ext cx="1316012" cy="796636"/>
        </a:xfrm>
        <a:prstGeom prst="rect">
          <a:avLst/>
        </a:prstGeom>
      </xdr:spPr>
    </xdr:pic>
    <xdr:clientData/>
  </xdr:twoCellAnchor>
  <xdr:twoCellAnchor>
    <xdr:from>
      <xdr:col>2</xdr:col>
      <xdr:colOff>207818</xdr:colOff>
      <xdr:row>75</xdr:row>
      <xdr:rowOff>83128</xdr:rowOff>
    </xdr:from>
    <xdr:to>
      <xdr:col>2</xdr:col>
      <xdr:colOff>1251848</xdr:colOff>
      <xdr:row>76</xdr:row>
      <xdr:rowOff>6928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303318" y="70282378"/>
          <a:ext cx="1044030" cy="866775"/>
        </a:xfrm>
        <a:prstGeom prst="rect">
          <a:avLst/>
        </a:prstGeom>
      </xdr:spPr>
    </xdr:pic>
    <xdr:clientData/>
  </xdr:twoCellAnchor>
  <xdr:twoCellAnchor>
    <xdr:from>
      <xdr:col>2</xdr:col>
      <xdr:colOff>142009</xdr:colOff>
      <xdr:row>76</xdr:row>
      <xdr:rowOff>50012</xdr:rowOff>
    </xdr:from>
    <xdr:to>
      <xdr:col>2</xdr:col>
      <xdr:colOff>1368136</xdr:colOff>
      <xdr:row>76</xdr:row>
      <xdr:rowOff>817417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237509" y="71192237"/>
          <a:ext cx="1226127" cy="767405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77</xdr:row>
      <xdr:rowOff>55419</xdr:rowOff>
    </xdr:from>
    <xdr:to>
      <xdr:col>2</xdr:col>
      <xdr:colOff>1402188</xdr:colOff>
      <xdr:row>77</xdr:row>
      <xdr:rowOff>914401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247900" y="72140619"/>
          <a:ext cx="1249788" cy="858982"/>
        </a:xfrm>
        <a:prstGeom prst="rect">
          <a:avLst/>
        </a:prstGeom>
      </xdr:spPr>
    </xdr:pic>
    <xdr:clientData/>
  </xdr:twoCellAnchor>
  <xdr:twoCellAnchor>
    <xdr:from>
      <xdr:col>2</xdr:col>
      <xdr:colOff>180109</xdr:colOff>
      <xdr:row>78</xdr:row>
      <xdr:rowOff>138546</xdr:rowOff>
    </xdr:from>
    <xdr:to>
      <xdr:col>2</xdr:col>
      <xdr:colOff>1402773</xdr:colOff>
      <xdr:row>78</xdr:row>
      <xdr:rowOff>883227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275609" y="73166721"/>
          <a:ext cx="1222664" cy="744681"/>
        </a:xfrm>
        <a:prstGeom prst="rect">
          <a:avLst/>
        </a:prstGeom>
      </xdr:spPr>
    </xdr:pic>
    <xdr:clientData/>
  </xdr:twoCellAnchor>
  <xdr:twoCellAnchor>
    <xdr:from>
      <xdr:col>2</xdr:col>
      <xdr:colOff>124722</xdr:colOff>
      <xdr:row>79</xdr:row>
      <xdr:rowOff>103909</xdr:rowOff>
    </xdr:from>
    <xdr:to>
      <xdr:col>2</xdr:col>
      <xdr:colOff>1364072</xdr:colOff>
      <xdr:row>79</xdr:row>
      <xdr:rowOff>914402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220222" y="74075059"/>
          <a:ext cx="1239350" cy="810493"/>
        </a:xfrm>
        <a:prstGeom prst="rect">
          <a:avLst/>
        </a:prstGeom>
      </xdr:spPr>
    </xdr:pic>
    <xdr:clientData/>
  </xdr:twoCellAnchor>
  <xdr:twoCellAnchor>
    <xdr:from>
      <xdr:col>2</xdr:col>
      <xdr:colOff>103909</xdr:colOff>
      <xdr:row>80</xdr:row>
      <xdr:rowOff>69273</xdr:rowOff>
    </xdr:from>
    <xdr:to>
      <xdr:col>2</xdr:col>
      <xdr:colOff>1333500</xdr:colOff>
      <xdr:row>80</xdr:row>
      <xdr:rowOff>865909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199409" y="74983398"/>
          <a:ext cx="1229591" cy="796636"/>
        </a:xfrm>
        <a:prstGeom prst="rect">
          <a:avLst/>
        </a:prstGeom>
      </xdr:spPr>
    </xdr:pic>
    <xdr:clientData/>
  </xdr:twoCellAnchor>
  <xdr:twoCellAnchor>
    <xdr:from>
      <xdr:col>2</xdr:col>
      <xdr:colOff>155864</xdr:colOff>
      <xdr:row>81</xdr:row>
      <xdr:rowOff>152400</xdr:rowOff>
    </xdr:from>
    <xdr:to>
      <xdr:col>2</xdr:col>
      <xdr:colOff>1333500</xdr:colOff>
      <xdr:row>81</xdr:row>
      <xdr:rowOff>886691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251364" y="76009500"/>
          <a:ext cx="1177636" cy="734291"/>
        </a:xfrm>
        <a:prstGeom prst="rect">
          <a:avLst/>
        </a:prstGeom>
      </xdr:spPr>
    </xdr:pic>
    <xdr:clientData/>
  </xdr:twoCellAnchor>
  <xdr:twoCellAnchor>
    <xdr:from>
      <xdr:col>2</xdr:col>
      <xdr:colOff>207818</xdr:colOff>
      <xdr:row>82</xdr:row>
      <xdr:rowOff>138546</xdr:rowOff>
    </xdr:from>
    <xdr:to>
      <xdr:col>2</xdr:col>
      <xdr:colOff>1264227</xdr:colOff>
      <xdr:row>82</xdr:row>
      <xdr:rowOff>928255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303318" y="76938621"/>
          <a:ext cx="1056409" cy="789709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83</xdr:row>
      <xdr:rowOff>0</xdr:rowOff>
    </xdr:from>
    <xdr:to>
      <xdr:col>2</xdr:col>
      <xdr:colOff>1279558</xdr:colOff>
      <xdr:row>84</xdr:row>
      <xdr:rowOff>6927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234045" y="77743050"/>
          <a:ext cx="1141013" cy="949902"/>
        </a:xfrm>
        <a:prstGeom prst="rect">
          <a:avLst/>
        </a:prstGeom>
      </xdr:spPr>
    </xdr:pic>
    <xdr:clientData/>
  </xdr:twoCellAnchor>
  <xdr:twoCellAnchor>
    <xdr:from>
      <xdr:col>2</xdr:col>
      <xdr:colOff>96982</xdr:colOff>
      <xdr:row>84</xdr:row>
      <xdr:rowOff>96983</xdr:rowOff>
    </xdr:from>
    <xdr:to>
      <xdr:col>2</xdr:col>
      <xdr:colOff>1194357</xdr:colOff>
      <xdr:row>84</xdr:row>
      <xdr:rowOff>886693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192482" y="78783008"/>
          <a:ext cx="1097375" cy="789710"/>
        </a:xfrm>
        <a:prstGeom prst="rect">
          <a:avLst/>
        </a:prstGeom>
      </xdr:spPr>
    </xdr:pic>
    <xdr:clientData/>
  </xdr:twoCellAnchor>
  <xdr:twoCellAnchor>
    <xdr:from>
      <xdr:col>2</xdr:col>
      <xdr:colOff>51955</xdr:colOff>
      <xdr:row>191</xdr:row>
      <xdr:rowOff>190500</xdr:rowOff>
    </xdr:from>
    <xdr:to>
      <xdr:col>2</xdr:col>
      <xdr:colOff>1533958</xdr:colOff>
      <xdr:row>191</xdr:row>
      <xdr:rowOff>888524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147455" y="179774850"/>
          <a:ext cx="1482003" cy="698024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192</xdr:row>
      <xdr:rowOff>103909</xdr:rowOff>
    </xdr:from>
    <xdr:to>
      <xdr:col>2</xdr:col>
      <xdr:colOff>1350818</xdr:colOff>
      <xdr:row>192</xdr:row>
      <xdr:rowOff>810134</xdr:rowOff>
    </xdr:to>
    <xdr:pic>
      <xdr:nvPicPr>
        <xdr:cNvPr id="193" name="Picture 25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5" y="180631234"/>
          <a:ext cx="1212273" cy="70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173182</xdr:colOff>
      <xdr:row>193</xdr:row>
      <xdr:rowOff>86592</xdr:rowOff>
    </xdr:from>
    <xdr:to>
      <xdr:col>2</xdr:col>
      <xdr:colOff>1454727</xdr:colOff>
      <xdr:row>193</xdr:row>
      <xdr:rowOff>870021</xdr:rowOff>
    </xdr:to>
    <xdr:pic>
      <xdr:nvPicPr>
        <xdr:cNvPr id="194" name="Picture 25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682" y="181556892"/>
          <a:ext cx="1281545" cy="78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103910</xdr:colOff>
      <xdr:row>194</xdr:row>
      <xdr:rowOff>242455</xdr:rowOff>
    </xdr:from>
    <xdr:to>
      <xdr:col>2</xdr:col>
      <xdr:colOff>1952624</xdr:colOff>
      <xdr:row>194</xdr:row>
      <xdr:rowOff>1561730</xdr:rowOff>
    </xdr:to>
    <xdr:pic>
      <xdr:nvPicPr>
        <xdr:cNvPr id="195" name="Picture 16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410" y="182655730"/>
          <a:ext cx="1477239" cy="7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103909</xdr:colOff>
      <xdr:row>195</xdr:row>
      <xdr:rowOff>69272</xdr:rowOff>
    </xdr:from>
    <xdr:to>
      <xdr:col>2</xdr:col>
      <xdr:colOff>1298864</xdr:colOff>
      <xdr:row>195</xdr:row>
      <xdr:rowOff>883498</xdr:rowOff>
    </xdr:to>
    <xdr:pic>
      <xdr:nvPicPr>
        <xdr:cNvPr id="196" name="Picture 37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409" y="183425522"/>
          <a:ext cx="1194955" cy="81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86591</xdr:colOff>
      <xdr:row>196</xdr:row>
      <xdr:rowOff>69273</xdr:rowOff>
    </xdr:from>
    <xdr:to>
      <xdr:col>2</xdr:col>
      <xdr:colOff>1649556</xdr:colOff>
      <xdr:row>196</xdr:row>
      <xdr:rowOff>892673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182091" y="184368498"/>
          <a:ext cx="1496290" cy="823400"/>
        </a:xfrm>
        <a:prstGeom prst="rect">
          <a:avLst/>
        </a:prstGeom>
      </xdr:spPr>
    </xdr:pic>
    <xdr:clientData/>
  </xdr:twoCellAnchor>
  <xdr:twoCellAnchor>
    <xdr:from>
      <xdr:col>2</xdr:col>
      <xdr:colOff>173183</xdr:colOff>
      <xdr:row>197</xdr:row>
      <xdr:rowOff>103910</xdr:rowOff>
    </xdr:from>
    <xdr:to>
      <xdr:col>2</xdr:col>
      <xdr:colOff>1489365</xdr:colOff>
      <xdr:row>197</xdr:row>
      <xdr:rowOff>844750</xdr:rowOff>
    </xdr:to>
    <xdr:pic>
      <xdr:nvPicPr>
        <xdr:cNvPr id="198" name="Picture 15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683" y="185346110"/>
          <a:ext cx="1316182" cy="74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103908</xdr:colOff>
      <xdr:row>198</xdr:row>
      <xdr:rowOff>86592</xdr:rowOff>
    </xdr:from>
    <xdr:to>
      <xdr:col>2</xdr:col>
      <xdr:colOff>1454727</xdr:colOff>
      <xdr:row>198</xdr:row>
      <xdr:rowOff>852696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99408" y="186271767"/>
          <a:ext cx="1350819" cy="766104"/>
        </a:xfrm>
        <a:prstGeom prst="rect">
          <a:avLst/>
        </a:prstGeom>
      </xdr:spPr>
    </xdr:pic>
    <xdr:clientData/>
  </xdr:twoCellAnchor>
  <xdr:twoCellAnchor>
    <xdr:from>
      <xdr:col>2</xdr:col>
      <xdr:colOff>51954</xdr:colOff>
      <xdr:row>199</xdr:row>
      <xdr:rowOff>173181</xdr:rowOff>
    </xdr:from>
    <xdr:to>
      <xdr:col>2</xdr:col>
      <xdr:colOff>1550410</xdr:colOff>
      <xdr:row>199</xdr:row>
      <xdr:rowOff>858981</xdr:rowOff>
    </xdr:to>
    <xdr:pic>
      <xdr:nvPicPr>
        <xdr:cNvPr id="200" name="Picture 6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54" y="187301331"/>
          <a:ext cx="1498456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190502</xdr:colOff>
      <xdr:row>200</xdr:row>
      <xdr:rowOff>86593</xdr:rowOff>
    </xdr:from>
    <xdr:to>
      <xdr:col>2</xdr:col>
      <xdr:colOff>1385456</xdr:colOff>
      <xdr:row>200</xdr:row>
      <xdr:rowOff>822723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286002" y="188157718"/>
          <a:ext cx="1194954" cy="736130"/>
        </a:xfrm>
        <a:prstGeom prst="rect">
          <a:avLst/>
        </a:prstGeom>
      </xdr:spPr>
    </xdr:pic>
    <xdr:clientData/>
  </xdr:twoCellAnchor>
  <xdr:twoCellAnchor>
    <xdr:from>
      <xdr:col>2</xdr:col>
      <xdr:colOff>86591</xdr:colOff>
      <xdr:row>201</xdr:row>
      <xdr:rowOff>69274</xdr:rowOff>
    </xdr:from>
    <xdr:to>
      <xdr:col>2</xdr:col>
      <xdr:colOff>1463819</xdr:colOff>
      <xdr:row>201</xdr:row>
      <xdr:rowOff>783512</xdr:rowOff>
    </xdr:to>
    <xdr:pic>
      <xdr:nvPicPr>
        <xdr:cNvPr id="202" name="Picture 199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1" y="189083374"/>
          <a:ext cx="1377228" cy="714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138546</xdr:colOff>
      <xdr:row>202</xdr:row>
      <xdr:rowOff>138546</xdr:rowOff>
    </xdr:from>
    <xdr:to>
      <xdr:col>2</xdr:col>
      <xdr:colOff>1385456</xdr:colOff>
      <xdr:row>202</xdr:row>
      <xdr:rowOff>857442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6" y="190095621"/>
          <a:ext cx="1246910" cy="718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69272</xdr:colOff>
      <xdr:row>203</xdr:row>
      <xdr:rowOff>173182</xdr:rowOff>
    </xdr:from>
    <xdr:to>
      <xdr:col>2</xdr:col>
      <xdr:colOff>1952623</xdr:colOff>
      <xdr:row>203</xdr:row>
      <xdr:rowOff>1542877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164772" y="191073232"/>
          <a:ext cx="1511876" cy="769620"/>
        </a:xfrm>
        <a:prstGeom prst="rect">
          <a:avLst/>
        </a:prstGeom>
      </xdr:spPr>
    </xdr:pic>
    <xdr:clientData/>
  </xdr:twoCellAnchor>
  <xdr:twoCellAnchor>
    <xdr:from>
      <xdr:col>2</xdr:col>
      <xdr:colOff>69274</xdr:colOff>
      <xdr:row>204</xdr:row>
      <xdr:rowOff>173182</xdr:rowOff>
    </xdr:from>
    <xdr:to>
      <xdr:col>2</xdr:col>
      <xdr:colOff>1801091</xdr:colOff>
      <xdr:row>204</xdr:row>
      <xdr:rowOff>850384</xdr:rowOff>
    </xdr:to>
    <xdr:pic>
      <xdr:nvPicPr>
        <xdr:cNvPr id="205" name="Picture 7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4" y="192016207"/>
          <a:ext cx="1512742" cy="677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86590</xdr:colOff>
      <xdr:row>205</xdr:row>
      <xdr:rowOff>173182</xdr:rowOff>
    </xdr:from>
    <xdr:to>
      <xdr:col>2</xdr:col>
      <xdr:colOff>1402773</xdr:colOff>
      <xdr:row>205</xdr:row>
      <xdr:rowOff>860659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182090" y="192959182"/>
          <a:ext cx="1316183" cy="687477"/>
        </a:xfrm>
        <a:prstGeom prst="rect">
          <a:avLst/>
        </a:prstGeom>
      </xdr:spPr>
    </xdr:pic>
    <xdr:clientData/>
  </xdr:twoCellAnchor>
  <xdr:twoCellAnchor>
    <xdr:from>
      <xdr:col>2</xdr:col>
      <xdr:colOff>99731</xdr:colOff>
      <xdr:row>206</xdr:row>
      <xdr:rowOff>138545</xdr:rowOff>
    </xdr:from>
    <xdr:to>
      <xdr:col>2</xdr:col>
      <xdr:colOff>1679864</xdr:colOff>
      <xdr:row>206</xdr:row>
      <xdr:rowOff>901183</xdr:rowOff>
    </xdr:to>
    <xdr:pic>
      <xdr:nvPicPr>
        <xdr:cNvPr id="207" name="Picture 82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5231" y="193867520"/>
          <a:ext cx="1484883" cy="762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155862</xdr:colOff>
      <xdr:row>207</xdr:row>
      <xdr:rowOff>190501</xdr:rowOff>
    </xdr:from>
    <xdr:to>
      <xdr:col>2</xdr:col>
      <xdr:colOff>1645227</xdr:colOff>
      <xdr:row>207</xdr:row>
      <xdr:rowOff>883065</xdr:rowOff>
    </xdr:to>
    <xdr:pic>
      <xdr:nvPicPr>
        <xdr:cNvPr id="208" name="Picture 74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2" y="194862451"/>
          <a:ext cx="1422690" cy="692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138546</xdr:colOff>
      <xdr:row>208</xdr:row>
      <xdr:rowOff>155865</xdr:rowOff>
    </xdr:from>
    <xdr:to>
      <xdr:col>2</xdr:col>
      <xdr:colOff>1662546</xdr:colOff>
      <xdr:row>208</xdr:row>
      <xdr:rowOff>845645</xdr:rowOff>
    </xdr:to>
    <xdr:pic>
      <xdr:nvPicPr>
        <xdr:cNvPr id="209" name="Picture 91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6" y="195770790"/>
          <a:ext cx="1438275" cy="68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51954</xdr:colOff>
      <xdr:row>209</xdr:row>
      <xdr:rowOff>121228</xdr:rowOff>
    </xdr:from>
    <xdr:to>
      <xdr:col>2</xdr:col>
      <xdr:colOff>1368137</xdr:colOff>
      <xdr:row>209</xdr:row>
      <xdr:rowOff>855151</xdr:rowOff>
    </xdr:to>
    <xdr:pic>
      <xdr:nvPicPr>
        <xdr:cNvPr id="210" name="Picture 3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454" y="196679128"/>
          <a:ext cx="1316183" cy="733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103909</xdr:colOff>
      <xdr:row>210</xdr:row>
      <xdr:rowOff>121229</xdr:rowOff>
    </xdr:from>
    <xdr:to>
      <xdr:col>2</xdr:col>
      <xdr:colOff>1350818</xdr:colOff>
      <xdr:row>210</xdr:row>
      <xdr:rowOff>811283</xdr:rowOff>
    </xdr:to>
    <xdr:pic>
      <xdr:nvPicPr>
        <xdr:cNvPr id="211" name="Picture 6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409" y="197622104"/>
          <a:ext cx="1246909" cy="690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190499</xdr:colOff>
      <xdr:row>211</xdr:row>
      <xdr:rowOff>138546</xdr:rowOff>
    </xdr:from>
    <xdr:to>
      <xdr:col>2</xdr:col>
      <xdr:colOff>1818409</xdr:colOff>
      <xdr:row>211</xdr:row>
      <xdr:rowOff>858695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198582396"/>
          <a:ext cx="1389785" cy="720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138546</xdr:colOff>
      <xdr:row>212</xdr:row>
      <xdr:rowOff>69273</xdr:rowOff>
    </xdr:from>
    <xdr:to>
      <xdr:col>2</xdr:col>
      <xdr:colOff>1818410</xdr:colOff>
      <xdr:row>212</xdr:row>
      <xdr:rowOff>908162</xdr:rowOff>
    </xdr:to>
    <xdr:pic>
      <xdr:nvPicPr>
        <xdr:cNvPr id="213" name="Picture 1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6" y="199456098"/>
          <a:ext cx="1441739" cy="83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173184</xdr:colOff>
      <xdr:row>213</xdr:row>
      <xdr:rowOff>86592</xdr:rowOff>
    </xdr:from>
    <xdr:to>
      <xdr:col>2</xdr:col>
      <xdr:colOff>1446935</xdr:colOff>
      <xdr:row>213</xdr:row>
      <xdr:rowOff>833758</xdr:rowOff>
    </xdr:to>
    <xdr:pic>
      <xdr:nvPicPr>
        <xdr:cNvPr id="214" name="Picture 40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684" y="200416392"/>
          <a:ext cx="1273751" cy="747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34639</xdr:colOff>
      <xdr:row>214</xdr:row>
      <xdr:rowOff>155863</xdr:rowOff>
    </xdr:from>
    <xdr:to>
      <xdr:col>2</xdr:col>
      <xdr:colOff>1481572</xdr:colOff>
      <xdr:row>214</xdr:row>
      <xdr:rowOff>850876</xdr:rowOff>
    </xdr:to>
    <xdr:pic>
      <xdr:nvPicPr>
        <xdr:cNvPr id="215" name="Picture 71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139" y="201428638"/>
          <a:ext cx="1446933" cy="695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121227</xdr:colOff>
      <xdr:row>215</xdr:row>
      <xdr:rowOff>207818</xdr:rowOff>
    </xdr:from>
    <xdr:to>
      <xdr:col>2</xdr:col>
      <xdr:colOff>1298864</xdr:colOff>
      <xdr:row>215</xdr:row>
      <xdr:rowOff>843799</xdr:rowOff>
    </xdr:to>
    <xdr:pic>
      <xdr:nvPicPr>
        <xdr:cNvPr id="216" name="Picture 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27" y="202423568"/>
          <a:ext cx="1177637" cy="63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103910</xdr:colOff>
      <xdr:row>216</xdr:row>
      <xdr:rowOff>103909</xdr:rowOff>
    </xdr:from>
    <xdr:to>
      <xdr:col>2</xdr:col>
      <xdr:colOff>1385456</xdr:colOff>
      <xdr:row>216</xdr:row>
      <xdr:rowOff>846967</xdr:rowOff>
    </xdr:to>
    <xdr:pic>
      <xdr:nvPicPr>
        <xdr:cNvPr id="217" name="Picture 69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410" y="203262634"/>
          <a:ext cx="1281546" cy="74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155864</xdr:colOff>
      <xdr:row>217</xdr:row>
      <xdr:rowOff>138545</xdr:rowOff>
    </xdr:from>
    <xdr:to>
      <xdr:col>2</xdr:col>
      <xdr:colOff>1749136</xdr:colOff>
      <xdr:row>217</xdr:row>
      <xdr:rowOff>860316</xdr:rowOff>
    </xdr:to>
    <xdr:pic>
      <xdr:nvPicPr>
        <xdr:cNvPr id="218" name="Picture 7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4" y="204240245"/>
          <a:ext cx="1421822" cy="721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279256</xdr:colOff>
      <xdr:row>218</xdr:row>
      <xdr:rowOff>196995</xdr:rowOff>
    </xdr:from>
    <xdr:to>
      <xdr:col>2</xdr:col>
      <xdr:colOff>1714500</xdr:colOff>
      <xdr:row>218</xdr:row>
      <xdr:rowOff>880055</xdr:rowOff>
    </xdr:to>
    <xdr:pic>
      <xdr:nvPicPr>
        <xdr:cNvPr id="219" name="Picture 49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756" y="205241670"/>
          <a:ext cx="1301894" cy="68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138545</xdr:colOff>
      <xdr:row>219</xdr:row>
      <xdr:rowOff>155865</xdr:rowOff>
    </xdr:from>
    <xdr:to>
      <xdr:col>2</xdr:col>
      <xdr:colOff>1368137</xdr:colOff>
      <xdr:row>219</xdr:row>
      <xdr:rowOff>879647</xdr:rowOff>
    </xdr:to>
    <xdr:pic>
      <xdr:nvPicPr>
        <xdr:cNvPr id="220" name="Picture 36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5" y="206143515"/>
          <a:ext cx="1229592" cy="723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138546</xdr:colOff>
      <xdr:row>220</xdr:row>
      <xdr:rowOff>103909</xdr:rowOff>
    </xdr:from>
    <xdr:to>
      <xdr:col>2</xdr:col>
      <xdr:colOff>1333500</xdr:colOff>
      <xdr:row>220</xdr:row>
      <xdr:rowOff>862282</xdr:rowOff>
    </xdr:to>
    <xdr:pic>
      <xdr:nvPicPr>
        <xdr:cNvPr id="221" name="Picture 36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046" y="207034534"/>
          <a:ext cx="1194954" cy="758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173183</xdr:colOff>
      <xdr:row>221</xdr:row>
      <xdr:rowOff>86590</xdr:rowOff>
    </xdr:from>
    <xdr:to>
      <xdr:col>2</xdr:col>
      <xdr:colOff>1474133</xdr:colOff>
      <xdr:row>221</xdr:row>
      <xdr:rowOff>796637</xdr:rowOff>
    </xdr:to>
    <xdr:pic>
      <xdr:nvPicPr>
        <xdr:cNvPr id="222" name="Picture 84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683" y="207960190"/>
          <a:ext cx="1300950" cy="710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173182</xdr:colOff>
      <xdr:row>222</xdr:row>
      <xdr:rowOff>69273</xdr:rowOff>
    </xdr:from>
    <xdr:to>
      <xdr:col>2</xdr:col>
      <xdr:colOff>1420090</xdr:colOff>
      <xdr:row>222</xdr:row>
      <xdr:rowOff>799176</xdr:rowOff>
    </xdr:to>
    <xdr:pic>
      <xdr:nvPicPr>
        <xdr:cNvPr id="223" name="Picture 7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682" y="208885848"/>
          <a:ext cx="1246908" cy="729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223</xdr:row>
      <xdr:rowOff>137658</xdr:rowOff>
    </xdr:from>
    <xdr:to>
      <xdr:col>2</xdr:col>
      <xdr:colOff>1998083</xdr:colOff>
      <xdr:row>223</xdr:row>
      <xdr:rowOff>857250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357438" y="209897208"/>
          <a:ext cx="1317045" cy="719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69272</xdr:colOff>
      <xdr:row>224</xdr:row>
      <xdr:rowOff>86591</xdr:rowOff>
    </xdr:from>
    <xdr:to>
      <xdr:col>2</xdr:col>
      <xdr:colOff>1454727</xdr:colOff>
      <xdr:row>224</xdr:row>
      <xdr:rowOff>835954</xdr:rowOff>
    </xdr:to>
    <xdr:pic>
      <xdr:nvPicPr>
        <xdr:cNvPr id="225" name="Picture 3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772" y="210789116"/>
          <a:ext cx="1385455" cy="749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86590</xdr:colOff>
      <xdr:row>225</xdr:row>
      <xdr:rowOff>121226</xdr:rowOff>
    </xdr:from>
    <xdr:to>
      <xdr:col>2</xdr:col>
      <xdr:colOff>1420091</xdr:colOff>
      <xdr:row>225</xdr:row>
      <xdr:rowOff>868342</xdr:rowOff>
    </xdr:to>
    <xdr:pic>
      <xdr:nvPicPr>
        <xdr:cNvPr id="226" name="Picture 31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0" y="211766726"/>
          <a:ext cx="1333501" cy="747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27"/>
  <sheetViews>
    <sheetView tabSelected="1" zoomScale="113" zoomScaleNormal="55" workbookViewId="0">
      <pane xSplit="4" ySplit="1" topLeftCell="E212" activePane="bottomRight" state="frozen"/>
      <selection pane="topRight" activeCell="E1" sqref="E1"/>
      <selection pane="bottomLeft" activeCell="A2" sqref="A2"/>
      <selection pane="bottomRight" activeCell="E227" sqref="E227:L227"/>
    </sheetView>
  </sheetViews>
  <sheetFormatPr defaultColWidth="8.85546875" defaultRowHeight="15" x14ac:dyDescent="0.25"/>
  <cols>
    <col min="1" max="1" width="12.7109375" style="21" customWidth="1"/>
    <col min="2" max="2" width="18.7109375" customWidth="1"/>
    <col min="3" max="3" width="23.7109375" customWidth="1"/>
    <col min="4" max="4" width="43" customWidth="1"/>
    <col min="5" max="31" width="9.140625" customWidth="1"/>
    <col min="32" max="32" width="9.140625" style="22"/>
    <col min="33" max="33" width="24" style="21" customWidth="1"/>
    <col min="34" max="34" width="16.42578125" customWidth="1"/>
  </cols>
  <sheetData>
    <row r="1" spans="1:34" s="4" customFormat="1" ht="33" customHeight="1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3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1" t="s">
        <v>31</v>
      </c>
      <c r="AG1" s="2" t="s">
        <v>32</v>
      </c>
      <c r="AH1" s="2" t="s">
        <v>33</v>
      </c>
    </row>
    <row r="2" spans="1:34" s="10" customFormat="1" ht="74.45" customHeight="1" x14ac:dyDescent="0.25">
      <c r="A2" s="5">
        <v>1</v>
      </c>
      <c r="B2" s="5" t="s">
        <v>34</v>
      </c>
      <c r="C2" s="5"/>
      <c r="D2" s="6" t="s">
        <v>35</v>
      </c>
      <c r="E2" s="7">
        <v>0</v>
      </c>
      <c r="F2" s="7">
        <v>29</v>
      </c>
      <c r="G2" s="7">
        <v>22</v>
      </c>
      <c r="H2" s="7">
        <v>0</v>
      </c>
      <c r="I2" s="7">
        <v>0</v>
      </c>
      <c r="J2" s="7">
        <v>0</v>
      </c>
      <c r="K2" s="7">
        <v>0</v>
      </c>
      <c r="L2" s="7">
        <v>0</v>
      </c>
      <c r="M2" s="7">
        <v>0</v>
      </c>
      <c r="N2" s="7">
        <v>0</v>
      </c>
      <c r="O2" s="7">
        <v>0</v>
      </c>
      <c r="P2" s="8">
        <v>0</v>
      </c>
      <c r="Q2" s="7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9">
        <f>+SUM(E2:AE2)</f>
        <v>51</v>
      </c>
      <c r="AG2" s="5" t="s">
        <v>36</v>
      </c>
      <c r="AH2" s="5"/>
    </row>
    <row r="3" spans="1:34" s="10" customFormat="1" ht="74.45" customHeight="1" x14ac:dyDescent="0.25">
      <c r="A3" s="5">
        <v>2</v>
      </c>
      <c r="B3" s="5" t="s">
        <v>37</v>
      </c>
      <c r="C3" s="5"/>
      <c r="D3" s="6" t="s">
        <v>35</v>
      </c>
      <c r="E3" s="7">
        <v>25</v>
      </c>
      <c r="F3" s="7">
        <v>25</v>
      </c>
      <c r="G3" s="7">
        <v>39</v>
      </c>
      <c r="H3" s="7">
        <v>21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8">
        <v>0</v>
      </c>
      <c r="Q3" s="7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9">
        <f t="shared" ref="AF3:AF66" si="0">+SUM(E3:AE3)</f>
        <v>110</v>
      </c>
      <c r="AG3" s="5" t="s">
        <v>36</v>
      </c>
      <c r="AH3" s="5"/>
    </row>
    <row r="4" spans="1:34" s="10" customFormat="1" ht="74.45" customHeight="1" x14ac:dyDescent="0.25">
      <c r="A4" s="5">
        <v>3</v>
      </c>
      <c r="B4" s="5">
        <v>18886110</v>
      </c>
      <c r="C4" s="5"/>
      <c r="D4" s="6" t="s">
        <v>38</v>
      </c>
      <c r="E4" s="7">
        <v>0</v>
      </c>
      <c r="F4" s="7">
        <v>3</v>
      </c>
      <c r="G4" s="7">
        <v>2</v>
      </c>
      <c r="H4" s="7">
        <v>0</v>
      </c>
      <c r="I4" s="7">
        <v>0</v>
      </c>
      <c r="J4" s="7">
        <v>0</v>
      </c>
      <c r="K4" s="7">
        <v>0</v>
      </c>
      <c r="L4" s="7">
        <v>7</v>
      </c>
      <c r="M4" s="7">
        <v>0</v>
      </c>
      <c r="N4" s="7">
        <v>0</v>
      </c>
      <c r="O4" s="7">
        <v>0</v>
      </c>
      <c r="P4" s="8">
        <v>0</v>
      </c>
      <c r="Q4" s="7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9">
        <f t="shared" si="0"/>
        <v>12</v>
      </c>
      <c r="AG4" s="5" t="s">
        <v>36</v>
      </c>
      <c r="AH4" s="5"/>
    </row>
    <row r="5" spans="1:34" s="10" customFormat="1" ht="74.45" customHeight="1" x14ac:dyDescent="0.25">
      <c r="A5" s="5">
        <v>4</v>
      </c>
      <c r="B5" s="5" t="s">
        <v>39</v>
      </c>
      <c r="C5" s="5"/>
      <c r="D5" s="6" t="s">
        <v>35</v>
      </c>
      <c r="E5" s="7">
        <v>0</v>
      </c>
      <c r="F5" s="7">
        <v>22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8">
        <v>0</v>
      </c>
      <c r="Q5" s="7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9">
        <f t="shared" si="0"/>
        <v>22</v>
      </c>
      <c r="AG5" s="5" t="s">
        <v>36</v>
      </c>
      <c r="AH5" s="5"/>
    </row>
    <row r="6" spans="1:34" s="10" customFormat="1" ht="74.45" customHeight="1" x14ac:dyDescent="0.25">
      <c r="A6" s="5">
        <v>5</v>
      </c>
      <c r="B6" s="5" t="s">
        <v>40</v>
      </c>
      <c r="C6" s="5"/>
      <c r="D6" s="6" t="s">
        <v>41</v>
      </c>
      <c r="E6" s="7">
        <v>1</v>
      </c>
      <c r="F6" s="7">
        <v>1</v>
      </c>
      <c r="G6" s="7">
        <v>4</v>
      </c>
      <c r="H6" s="7">
        <v>30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8">
        <v>0</v>
      </c>
      <c r="Q6" s="7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9">
        <f t="shared" si="0"/>
        <v>36</v>
      </c>
      <c r="AG6" s="5" t="s">
        <v>36</v>
      </c>
      <c r="AH6" s="5"/>
    </row>
    <row r="7" spans="1:34" s="10" customFormat="1" ht="74.45" customHeight="1" x14ac:dyDescent="0.25">
      <c r="A7" s="5">
        <v>6</v>
      </c>
      <c r="B7" s="5" t="s">
        <v>42</v>
      </c>
      <c r="C7" s="5"/>
      <c r="D7" s="6" t="s">
        <v>43</v>
      </c>
      <c r="E7" s="7">
        <v>0</v>
      </c>
      <c r="F7" s="7">
        <v>9</v>
      </c>
      <c r="G7" s="7">
        <v>0</v>
      </c>
      <c r="H7" s="7">
        <v>0</v>
      </c>
      <c r="I7" s="7">
        <v>1</v>
      </c>
      <c r="J7" s="7">
        <v>1</v>
      </c>
      <c r="K7" s="7">
        <v>1</v>
      </c>
      <c r="L7" s="7">
        <v>0</v>
      </c>
      <c r="M7" s="7">
        <v>0</v>
      </c>
      <c r="N7" s="7">
        <v>0</v>
      </c>
      <c r="O7" s="7">
        <v>0</v>
      </c>
      <c r="P7" s="8">
        <v>0</v>
      </c>
      <c r="Q7" s="7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9">
        <f t="shared" si="0"/>
        <v>12</v>
      </c>
      <c r="AG7" s="5" t="s">
        <v>36</v>
      </c>
      <c r="AH7" s="5"/>
    </row>
    <row r="8" spans="1:34" s="10" customFormat="1" ht="74.45" customHeight="1" x14ac:dyDescent="0.25">
      <c r="A8" s="5">
        <v>7</v>
      </c>
      <c r="B8" s="5" t="s">
        <v>44</v>
      </c>
      <c r="C8" s="5"/>
      <c r="D8" s="11" t="s">
        <v>45</v>
      </c>
      <c r="E8" s="7">
        <v>0</v>
      </c>
      <c r="F8" s="7">
        <v>2</v>
      </c>
      <c r="G8" s="7">
        <v>1</v>
      </c>
      <c r="H8" s="7">
        <v>1</v>
      </c>
      <c r="I8" s="7">
        <v>12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8">
        <v>0</v>
      </c>
      <c r="Q8" s="7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9">
        <f t="shared" si="0"/>
        <v>16</v>
      </c>
      <c r="AG8" s="5" t="s">
        <v>36</v>
      </c>
      <c r="AH8" s="5"/>
    </row>
    <row r="9" spans="1:34" s="10" customFormat="1" ht="74.45" customHeight="1" x14ac:dyDescent="0.25">
      <c r="A9" s="5">
        <v>8</v>
      </c>
      <c r="B9" s="5" t="s">
        <v>46</v>
      </c>
      <c r="C9" s="5"/>
      <c r="D9" s="11" t="s">
        <v>45</v>
      </c>
      <c r="E9" s="7">
        <v>0</v>
      </c>
      <c r="F9" s="7">
        <v>75</v>
      </c>
      <c r="G9" s="7">
        <v>9</v>
      </c>
      <c r="H9" s="7">
        <v>5</v>
      </c>
      <c r="I9" s="7">
        <v>2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8">
        <v>0</v>
      </c>
      <c r="Q9" s="7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9">
        <f t="shared" si="0"/>
        <v>91</v>
      </c>
      <c r="AG9" s="5" t="s">
        <v>36</v>
      </c>
      <c r="AH9" s="5"/>
    </row>
    <row r="10" spans="1:34" s="10" customFormat="1" ht="74.45" customHeight="1" x14ac:dyDescent="0.25">
      <c r="A10" s="5">
        <v>9</v>
      </c>
      <c r="B10" s="5" t="s">
        <v>47</v>
      </c>
      <c r="C10" s="5"/>
      <c r="D10" s="6" t="s">
        <v>48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11</v>
      </c>
      <c r="L10" s="7">
        <v>0</v>
      </c>
      <c r="M10" s="7">
        <v>6</v>
      </c>
      <c r="N10" s="7">
        <v>0</v>
      </c>
      <c r="O10" s="7">
        <v>0</v>
      </c>
      <c r="P10" s="8">
        <v>0</v>
      </c>
      <c r="Q10" s="7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9">
        <f t="shared" si="0"/>
        <v>17</v>
      </c>
      <c r="AG10" s="5" t="s">
        <v>36</v>
      </c>
      <c r="AH10" s="5"/>
    </row>
    <row r="11" spans="1:34" s="10" customFormat="1" ht="74.45" customHeight="1" x14ac:dyDescent="0.25">
      <c r="A11" s="5">
        <v>10</v>
      </c>
      <c r="B11" s="5" t="s">
        <v>49</v>
      </c>
      <c r="C11" s="5"/>
      <c r="D11" s="6" t="s">
        <v>48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16</v>
      </c>
      <c r="N11" s="7">
        <v>2</v>
      </c>
      <c r="O11" s="7">
        <v>6</v>
      </c>
      <c r="P11" s="8">
        <v>0</v>
      </c>
      <c r="Q11" s="7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9">
        <f t="shared" si="0"/>
        <v>24</v>
      </c>
      <c r="AG11" s="5" t="s">
        <v>36</v>
      </c>
      <c r="AH11" s="5"/>
    </row>
    <row r="12" spans="1:34" s="10" customFormat="1" ht="74.45" customHeight="1" x14ac:dyDescent="0.25">
      <c r="A12" s="5">
        <v>11</v>
      </c>
      <c r="B12" s="5" t="s">
        <v>50</v>
      </c>
      <c r="C12" s="5"/>
      <c r="D12" s="6" t="s">
        <v>48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9</v>
      </c>
      <c r="L12" s="7">
        <v>0</v>
      </c>
      <c r="M12" s="7">
        <v>9</v>
      </c>
      <c r="N12" s="7">
        <v>9</v>
      </c>
      <c r="O12" s="7">
        <v>4</v>
      </c>
      <c r="P12" s="8">
        <v>5</v>
      </c>
      <c r="Q12" s="7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9">
        <f t="shared" si="0"/>
        <v>36</v>
      </c>
      <c r="AG12" s="5" t="s">
        <v>36</v>
      </c>
      <c r="AH12" s="5"/>
    </row>
    <row r="13" spans="1:34" s="10" customFormat="1" ht="74.45" customHeight="1" x14ac:dyDescent="0.25">
      <c r="A13" s="5">
        <v>12</v>
      </c>
      <c r="B13" s="5" t="s">
        <v>51</v>
      </c>
      <c r="C13" s="5"/>
      <c r="D13" s="6" t="s">
        <v>48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9</v>
      </c>
      <c r="L13" s="7">
        <v>0</v>
      </c>
      <c r="M13" s="7">
        <v>9</v>
      </c>
      <c r="N13" s="7">
        <v>2</v>
      </c>
      <c r="O13" s="7">
        <v>1</v>
      </c>
      <c r="P13" s="8">
        <v>0</v>
      </c>
      <c r="Q13" s="7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9">
        <f t="shared" si="0"/>
        <v>21</v>
      </c>
      <c r="AG13" s="5" t="s">
        <v>36</v>
      </c>
      <c r="AH13" s="5"/>
    </row>
    <row r="14" spans="1:34" s="10" customFormat="1" ht="74.45" customHeight="1" x14ac:dyDescent="0.25">
      <c r="A14" s="5">
        <v>13</v>
      </c>
      <c r="B14" s="5">
        <v>18885510</v>
      </c>
      <c r="C14" s="5"/>
      <c r="D14" s="6" t="s">
        <v>38</v>
      </c>
      <c r="E14" s="7">
        <v>0</v>
      </c>
      <c r="F14" s="7">
        <v>1</v>
      </c>
      <c r="G14" s="7">
        <v>2</v>
      </c>
      <c r="H14" s="7">
        <v>4</v>
      </c>
      <c r="I14" s="7">
        <v>5</v>
      </c>
      <c r="J14" s="7">
        <v>10</v>
      </c>
      <c r="K14" s="7">
        <v>7</v>
      </c>
      <c r="L14" s="7">
        <v>5</v>
      </c>
      <c r="M14" s="7">
        <v>0</v>
      </c>
      <c r="N14" s="7">
        <v>0</v>
      </c>
      <c r="O14" s="7">
        <v>0</v>
      </c>
      <c r="P14" s="8">
        <v>0</v>
      </c>
      <c r="Q14" s="7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9">
        <f t="shared" si="0"/>
        <v>34</v>
      </c>
      <c r="AG14" s="5" t="s">
        <v>36</v>
      </c>
      <c r="AH14" s="5"/>
    </row>
    <row r="15" spans="1:34" s="10" customFormat="1" ht="74.45" customHeight="1" x14ac:dyDescent="0.25">
      <c r="A15" s="5">
        <v>14</v>
      </c>
      <c r="B15" s="5">
        <v>19847410</v>
      </c>
      <c r="C15" s="5"/>
      <c r="D15" s="6" t="s">
        <v>52</v>
      </c>
      <c r="E15" s="7">
        <v>0</v>
      </c>
      <c r="F15" s="7">
        <v>0</v>
      </c>
      <c r="G15" s="7">
        <v>10</v>
      </c>
      <c r="H15" s="7">
        <v>0</v>
      </c>
      <c r="I15" s="7">
        <v>6</v>
      </c>
      <c r="J15" s="7">
        <v>7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8">
        <v>0</v>
      </c>
      <c r="Q15" s="7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9">
        <f t="shared" si="0"/>
        <v>23</v>
      </c>
      <c r="AG15" s="5" t="s">
        <v>36</v>
      </c>
      <c r="AH15" s="5"/>
    </row>
    <row r="16" spans="1:34" s="10" customFormat="1" ht="74.45" customHeight="1" x14ac:dyDescent="0.25">
      <c r="A16" s="5">
        <v>15</v>
      </c>
      <c r="B16" s="5" t="s">
        <v>53</v>
      </c>
      <c r="C16" s="5"/>
      <c r="D16" s="6" t="s">
        <v>54</v>
      </c>
      <c r="E16" s="7">
        <v>0</v>
      </c>
      <c r="F16" s="7">
        <v>57</v>
      </c>
      <c r="G16" s="7">
        <v>17</v>
      </c>
      <c r="H16" s="7">
        <v>19</v>
      </c>
      <c r="I16" s="7">
        <v>10</v>
      </c>
      <c r="J16" s="7">
        <v>12</v>
      </c>
      <c r="K16" s="7">
        <v>5</v>
      </c>
      <c r="L16" s="7">
        <v>1</v>
      </c>
      <c r="M16" s="7">
        <v>0</v>
      </c>
      <c r="N16" s="7">
        <v>0</v>
      </c>
      <c r="O16" s="7">
        <v>0</v>
      </c>
      <c r="P16" s="8">
        <v>0</v>
      </c>
      <c r="Q16" s="7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9">
        <f t="shared" si="0"/>
        <v>121</v>
      </c>
      <c r="AG16" s="5" t="s">
        <v>36</v>
      </c>
      <c r="AH16" s="5"/>
    </row>
    <row r="17" spans="1:34" s="10" customFormat="1" ht="74.45" customHeight="1" x14ac:dyDescent="0.25">
      <c r="A17" s="5">
        <v>16</v>
      </c>
      <c r="B17" s="5" t="s">
        <v>55</v>
      </c>
      <c r="C17" s="5"/>
      <c r="D17" s="6" t="s">
        <v>35</v>
      </c>
      <c r="E17" s="7">
        <v>0</v>
      </c>
      <c r="F17" s="7">
        <v>0</v>
      </c>
      <c r="G17" s="7">
        <v>20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8">
        <v>0</v>
      </c>
      <c r="Q17" s="7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9">
        <f t="shared" si="0"/>
        <v>20</v>
      </c>
      <c r="AG17" s="5" t="s">
        <v>36</v>
      </c>
      <c r="AH17" s="5"/>
    </row>
    <row r="18" spans="1:34" s="10" customFormat="1" ht="74.45" customHeight="1" x14ac:dyDescent="0.25">
      <c r="A18" s="5">
        <v>17</v>
      </c>
      <c r="B18" s="5" t="s">
        <v>56</v>
      </c>
      <c r="C18" s="5"/>
      <c r="D18" s="6" t="s">
        <v>41</v>
      </c>
      <c r="E18" s="7">
        <v>15</v>
      </c>
      <c r="F18" s="7">
        <v>36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8">
        <v>0</v>
      </c>
      <c r="Q18" s="7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9">
        <f t="shared" si="0"/>
        <v>51</v>
      </c>
      <c r="AG18" s="5" t="s">
        <v>36</v>
      </c>
      <c r="AH18" s="5"/>
    </row>
    <row r="19" spans="1:34" s="10" customFormat="1" ht="74.45" customHeight="1" x14ac:dyDescent="0.25">
      <c r="A19" s="5">
        <v>18</v>
      </c>
      <c r="B19" s="7" t="s">
        <v>56</v>
      </c>
      <c r="C19" s="12"/>
      <c r="D19" s="6" t="s">
        <v>41</v>
      </c>
      <c r="E19" s="7">
        <v>10</v>
      </c>
      <c r="F19" s="7">
        <v>0</v>
      </c>
      <c r="G19" s="7">
        <v>28</v>
      </c>
      <c r="H19" s="7">
        <v>21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8">
        <v>0</v>
      </c>
      <c r="Q19" s="7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9">
        <f t="shared" si="0"/>
        <v>59</v>
      </c>
      <c r="AG19" s="5" t="s">
        <v>57</v>
      </c>
      <c r="AH19" s="5"/>
    </row>
    <row r="20" spans="1:34" s="10" customFormat="1" ht="74.45" customHeight="1" x14ac:dyDescent="0.25">
      <c r="A20" s="5">
        <v>19</v>
      </c>
      <c r="B20" s="7" t="s">
        <v>58</v>
      </c>
      <c r="C20" s="12"/>
      <c r="D20" s="6" t="s">
        <v>41</v>
      </c>
      <c r="E20" s="7">
        <v>0</v>
      </c>
      <c r="F20" s="7">
        <v>11</v>
      </c>
      <c r="G20" s="7">
        <v>32</v>
      </c>
      <c r="H20" s="7">
        <v>1</v>
      </c>
      <c r="I20" s="7">
        <v>9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8">
        <v>0</v>
      </c>
      <c r="Q20" s="7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9">
        <f t="shared" si="0"/>
        <v>53</v>
      </c>
      <c r="AG20" s="5" t="s">
        <v>57</v>
      </c>
      <c r="AH20" s="5"/>
    </row>
    <row r="21" spans="1:34" s="10" customFormat="1" ht="74.45" customHeight="1" x14ac:dyDescent="0.25">
      <c r="A21" s="5">
        <v>20</v>
      </c>
      <c r="B21" s="7" t="s">
        <v>59</v>
      </c>
      <c r="C21" s="12"/>
      <c r="D21" s="6" t="s">
        <v>41</v>
      </c>
      <c r="E21" s="7">
        <v>0</v>
      </c>
      <c r="F21" s="7">
        <v>1</v>
      </c>
      <c r="G21" s="7">
        <v>8</v>
      </c>
      <c r="H21" s="7">
        <v>5</v>
      </c>
      <c r="I21" s="7">
        <v>3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8">
        <v>0</v>
      </c>
      <c r="Q21" s="7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9">
        <f t="shared" si="0"/>
        <v>17</v>
      </c>
      <c r="AG21" s="5" t="s">
        <v>57</v>
      </c>
      <c r="AH21" s="5"/>
    </row>
    <row r="22" spans="1:34" s="10" customFormat="1" ht="74.45" customHeight="1" x14ac:dyDescent="0.25">
      <c r="A22" s="5">
        <v>21</v>
      </c>
      <c r="B22" s="7" t="s">
        <v>60</v>
      </c>
      <c r="C22" s="12"/>
      <c r="D22" s="6" t="s">
        <v>41</v>
      </c>
      <c r="E22" s="7">
        <v>0</v>
      </c>
      <c r="F22" s="7">
        <v>34</v>
      </c>
      <c r="G22" s="7">
        <v>11</v>
      </c>
      <c r="H22" s="7">
        <v>9</v>
      </c>
      <c r="I22" s="7">
        <v>4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8">
        <v>0</v>
      </c>
      <c r="Q22" s="7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9">
        <f t="shared" si="0"/>
        <v>58</v>
      </c>
      <c r="AG22" s="5" t="s">
        <v>57</v>
      </c>
      <c r="AH22" s="5"/>
    </row>
    <row r="23" spans="1:34" s="10" customFormat="1" ht="74.45" customHeight="1" x14ac:dyDescent="0.25">
      <c r="A23" s="5">
        <v>22</v>
      </c>
      <c r="B23" s="7" t="s">
        <v>61</v>
      </c>
      <c r="C23" s="12"/>
      <c r="D23" s="6" t="s">
        <v>41</v>
      </c>
      <c r="E23" s="7">
        <v>4</v>
      </c>
      <c r="F23" s="7">
        <v>26</v>
      </c>
      <c r="G23" s="7">
        <v>27</v>
      </c>
      <c r="H23" s="7">
        <v>20</v>
      </c>
      <c r="I23" s="7">
        <v>16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8">
        <v>0</v>
      </c>
      <c r="Q23" s="7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9">
        <f t="shared" si="0"/>
        <v>93</v>
      </c>
      <c r="AG23" s="5" t="s">
        <v>57</v>
      </c>
      <c r="AH23" s="5"/>
    </row>
    <row r="24" spans="1:34" s="10" customFormat="1" ht="74.45" customHeight="1" x14ac:dyDescent="0.25">
      <c r="A24" s="5">
        <v>23</v>
      </c>
      <c r="B24" s="7" t="s">
        <v>62</v>
      </c>
      <c r="C24" s="12"/>
      <c r="D24" s="6" t="s">
        <v>63</v>
      </c>
      <c r="E24" s="7">
        <v>0</v>
      </c>
      <c r="F24" s="7">
        <v>0</v>
      </c>
      <c r="G24" s="7">
        <v>0</v>
      </c>
      <c r="H24" s="7">
        <v>0</v>
      </c>
      <c r="I24" s="7">
        <v>2</v>
      </c>
      <c r="J24" s="7">
        <v>4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8">
        <v>0</v>
      </c>
      <c r="Q24" s="7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9">
        <f t="shared" si="0"/>
        <v>6</v>
      </c>
      <c r="AG24" s="5" t="s">
        <v>57</v>
      </c>
      <c r="AH24" s="5"/>
    </row>
    <row r="25" spans="1:34" s="10" customFormat="1" ht="74.45" customHeight="1" x14ac:dyDescent="0.25">
      <c r="A25" s="5">
        <v>24</v>
      </c>
      <c r="B25" s="7" t="s">
        <v>64</v>
      </c>
      <c r="C25" s="12"/>
      <c r="D25" s="6" t="s">
        <v>65</v>
      </c>
      <c r="E25" s="7">
        <v>0</v>
      </c>
      <c r="F25" s="7">
        <v>19</v>
      </c>
      <c r="G25" s="7">
        <v>0</v>
      </c>
      <c r="H25" s="7">
        <v>25</v>
      </c>
      <c r="I25" s="7">
        <v>14</v>
      </c>
      <c r="J25" s="7">
        <v>10</v>
      </c>
      <c r="K25" s="7">
        <v>3</v>
      </c>
      <c r="L25" s="7">
        <v>1</v>
      </c>
      <c r="M25" s="7">
        <v>0</v>
      </c>
      <c r="N25" s="7">
        <v>0</v>
      </c>
      <c r="O25" s="7">
        <v>0</v>
      </c>
      <c r="P25" s="8">
        <v>0</v>
      </c>
      <c r="Q25" s="7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9">
        <f t="shared" si="0"/>
        <v>72</v>
      </c>
      <c r="AG25" s="5" t="s">
        <v>57</v>
      </c>
      <c r="AH25" s="5"/>
    </row>
    <row r="26" spans="1:34" s="10" customFormat="1" ht="74.45" customHeight="1" x14ac:dyDescent="0.25">
      <c r="A26" s="5">
        <v>25</v>
      </c>
      <c r="B26" s="7" t="s">
        <v>66</v>
      </c>
      <c r="C26" s="12"/>
      <c r="D26" s="6" t="s">
        <v>65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4</v>
      </c>
      <c r="N26" s="7">
        <v>0</v>
      </c>
      <c r="O26" s="7">
        <v>2</v>
      </c>
      <c r="P26" s="8">
        <v>0</v>
      </c>
      <c r="Q26" s="7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9">
        <f t="shared" si="0"/>
        <v>6</v>
      </c>
      <c r="AG26" s="5" t="s">
        <v>57</v>
      </c>
      <c r="AH26" s="5"/>
    </row>
    <row r="27" spans="1:34" s="10" customFormat="1" ht="74.45" customHeight="1" x14ac:dyDescent="0.25">
      <c r="A27" s="5">
        <v>26</v>
      </c>
      <c r="B27" s="7" t="s">
        <v>67</v>
      </c>
      <c r="C27" s="12"/>
      <c r="D27" s="6" t="s">
        <v>41</v>
      </c>
      <c r="E27" s="7">
        <v>0</v>
      </c>
      <c r="F27" s="7">
        <v>2</v>
      </c>
      <c r="G27" s="7">
        <v>5</v>
      </c>
      <c r="H27" s="7">
        <v>5</v>
      </c>
      <c r="I27" s="7">
        <v>5</v>
      </c>
      <c r="J27" s="7">
        <v>8</v>
      </c>
      <c r="K27" s="7">
        <v>8</v>
      </c>
      <c r="L27" s="7">
        <v>1</v>
      </c>
      <c r="M27" s="7">
        <v>0</v>
      </c>
      <c r="N27" s="7">
        <v>0</v>
      </c>
      <c r="O27" s="7">
        <v>0</v>
      </c>
      <c r="P27" s="8">
        <v>0</v>
      </c>
      <c r="Q27" s="7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9">
        <f t="shared" si="0"/>
        <v>34</v>
      </c>
      <c r="AG27" s="5" t="s">
        <v>57</v>
      </c>
      <c r="AH27" s="5"/>
    </row>
    <row r="28" spans="1:34" s="10" customFormat="1" ht="74.45" customHeight="1" x14ac:dyDescent="0.25">
      <c r="A28" s="5">
        <v>27</v>
      </c>
      <c r="B28" s="7" t="s">
        <v>68</v>
      </c>
      <c r="C28" s="12"/>
      <c r="D28" s="11" t="s">
        <v>69</v>
      </c>
      <c r="E28" s="7">
        <v>0</v>
      </c>
      <c r="F28" s="7">
        <v>13</v>
      </c>
      <c r="G28" s="7">
        <v>6</v>
      </c>
      <c r="H28" s="7">
        <v>9</v>
      </c>
      <c r="I28" s="7">
        <v>3</v>
      </c>
      <c r="J28" s="7">
        <v>7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8">
        <v>0</v>
      </c>
      <c r="Q28" s="7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9">
        <f t="shared" si="0"/>
        <v>38</v>
      </c>
      <c r="AG28" s="5" t="s">
        <v>57</v>
      </c>
      <c r="AH28" s="5"/>
    </row>
    <row r="29" spans="1:34" s="10" customFormat="1" ht="74.45" customHeight="1" x14ac:dyDescent="0.25">
      <c r="A29" s="5">
        <v>28</v>
      </c>
      <c r="B29" s="7" t="s">
        <v>70</v>
      </c>
      <c r="C29" s="12"/>
      <c r="D29" s="11" t="s">
        <v>69</v>
      </c>
      <c r="E29" s="7">
        <v>0</v>
      </c>
      <c r="F29" s="7">
        <v>3</v>
      </c>
      <c r="G29" s="7">
        <v>5</v>
      </c>
      <c r="H29" s="7">
        <v>2</v>
      </c>
      <c r="I29" s="7">
        <v>15</v>
      </c>
      <c r="J29" s="7">
        <v>10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8">
        <v>0</v>
      </c>
      <c r="Q29" s="7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9">
        <f t="shared" si="0"/>
        <v>35</v>
      </c>
      <c r="AG29" s="5" t="s">
        <v>57</v>
      </c>
      <c r="AH29" s="5"/>
    </row>
    <row r="30" spans="1:34" s="10" customFormat="1" ht="74.45" customHeight="1" x14ac:dyDescent="0.25">
      <c r="A30" s="5">
        <v>29</v>
      </c>
      <c r="B30" s="7" t="s">
        <v>71</v>
      </c>
      <c r="C30" s="12"/>
      <c r="D30" s="11" t="s">
        <v>69</v>
      </c>
      <c r="E30" s="7">
        <v>0</v>
      </c>
      <c r="F30" s="7">
        <v>4</v>
      </c>
      <c r="G30" s="7">
        <v>29</v>
      </c>
      <c r="H30" s="7">
        <v>25</v>
      </c>
      <c r="I30" s="7">
        <v>2</v>
      </c>
      <c r="J30" s="7">
        <v>2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8">
        <v>0</v>
      </c>
      <c r="Q30" s="7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9">
        <f t="shared" si="0"/>
        <v>62</v>
      </c>
      <c r="AG30" s="5" t="s">
        <v>57</v>
      </c>
      <c r="AH30" s="5"/>
    </row>
    <row r="31" spans="1:34" s="10" customFormat="1" ht="74.45" customHeight="1" x14ac:dyDescent="0.25">
      <c r="A31" s="5">
        <v>30</v>
      </c>
      <c r="B31" s="7" t="s">
        <v>72</v>
      </c>
      <c r="C31" s="12"/>
      <c r="D31" s="11" t="s">
        <v>69</v>
      </c>
      <c r="E31" s="7">
        <v>0</v>
      </c>
      <c r="F31" s="7">
        <v>1</v>
      </c>
      <c r="G31" s="7">
        <v>1</v>
      </c>
      <c r="H31" s="7">
        <v>4</v>
      </c>
      <c r="I31" s="7">
        <v>0</v>
      </c>
      <c r="J31" s="7">
        <v>11</v>
      </c>
      <c r="K31" s="7">
        <v>0</v>
      </c>
      <c r="L31" s="7">
        <v>3</v>
      </c>
      <c r="M31" s="7">
        <v>0</v>
      </c>
      <c r="N31" s="7">
        <v>0</v>
      </c>
      <c r="O31" s="7">
        <v>0</v>
      </c>
      <c r="P31" s="8">
        <v>0</v>
      </c>
      <c r="Q31" s="7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9">
        <f t="shared" si="0"/>
        <v>20</v>
      </c>
      <c r="AG31" s="5" t="s">
        <v>57</v>
      </c>
      <c r="AH31" s="5"/>
    </row>
    <row r="32" spans="1:34" s="10" customFormat="1" ht="74.45" customHeight="1" x14ac:dyDescent="0.25">
      <c r="A32" s="5">
        <v>31</v>
      </c>
      <c r="B32" s="7" t="s">
        <v>73</v>
      </c>
      <c r="C32" s="12"/>
      <c r="D32" s="11" t="s">
        <v>69</v>
      </c>
      <c r="E32" s="7">
        <v>0</v>
      </c>
      <c r="F32" s="7">
        <v>2</v>
      </c>
      <c r="G32" s="7">
        <v>28</v>
      </c>
      <c r="H32" s="7">
        <v>2</v>
      </c>
      <c r="I32" s="7">
        <v>6</v>
      </c>
      <c r="J32" s="7">
        <v>0</v>
      </c>
      <c r="K32" s="7">
        <v>9</v>
      </c>
      <c r="L32" s="7">
        <v>5</v>
      </c>
      <c r="M32" s="7">
        <v>0</v>
      </c>
      <c r="N32" s="7">
        <v>0</v>
      </c>
      <c r="O32" s="7">
        <v>0</v>
      </c>
      <c r="P32" s="8">
        <v>0</v>
      </c>
      <c r="Q32" s="7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9">
        <f t="shared" si="0"/>
        <v>52</v>
      </c>
      <c r="AG32" s="5" t="s">
        <v>57</v>
      </c>
      <c r="AH32" s="5"/>
    </row>
    <row r="33" spans="1:34" s="10" customFormat="1" ht="74.45" customHeight="1" x14ac:dyDescent="0.25">
      <c r="A33" s="5">
        <v>32</v>
      </c>
      <c r="B33" s="7" t="s">
        <v>74</v>
      </c>
      <c r="C33" s="12"/>
      <c r="D33" s="6" t="s">
        <v>75</v>
      </c>
      <c r="E33" s="7">
        <v>0</v>
      </c>
      <c r="F33" s="7">
        <v>23</v>
      </c>
      <c r="G33" s="7">
        <v>123</v>
      </c>
      <c r="H33" s="7">
        <v>98</v>
      </c>
      <c r="I33" s="7">
        <v>14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8">
        <v>0</v>
      </c>
      <c r="Q33" s="7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9">
        <f t="shared" si="0"/>
        <v>258</v>
      </c>
      <c r="AG33" s="5" t="s">
        <v>57</v>
      </c>
      <c r="AH33" s="5"/>
    </row>
    <row r="34" spans="1:34" s="10" customFormat="1" ht="74.45" customHeight="1" x14ac:dyDescent="0.25">
      <c r="A34" s="5">
        <v>33</v>
      </c>
      <c r="B34" s="7" t="s">
        <v>76</v>
      </c>
      <c r="C34" s="12"/>
      <c r="D34" s="6" t="s">
        <v>63</v>
      </c>
      <c r="E34" s="7">
        <v>0</v>
      </c>
      <c r="F34" s="7">
        <v>0</v>
      </c>
      <c r="G34" s="7">
        <v>0</v>
      </c>
      <c r="H34" s="7">
        <v>6</v>
      </c>
      <c r="I34" s="7">
        <v>0</v>
      </c>
      <c r="J34" s="7">
        <v>2</v>
      </c>
      <c r="K34" s="7">
        <v>4</v>
      </c>
      <c r="L34" s="7">
        <v>7</v>
      </c>
      <c r="M34" s="7">
        <v>0</v>
      </c>
      <c r="N34" s="7">
        <v>0</v>
      </c>
      <c r="O34" s="7">
        <v>0</v>
      </c>
      <c r="P34" s="8">
        <v>0</v>
      </c>
      <c r="Q34" s="7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9">
        <f t="shared" si="0"/>
        <v>19</v>
      </c>
      <c r="AG34" s="5" t="s">
        <v>57</v>
      </c>
      <c r="AH34" s="5"/>
    </row>
    <row r="35" spans="1:34" s="10" customFormat="1" ht="74.45" customHeight="1" x14ac:dyDescent="0.25">
      <c r="A35" s="5">
        <v>34</v>
      </c>
      <c r="B35" s="7" t="s">
        <v>77</v>
      </c>
      <c r="C35" s="12"/>
      <c r="D35" s="6" t="s">
        <v>63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7</v>
      </c>
      <c r="N35" s="7">
        <v>6</v>
      </c>
      <c r="O35" s="7">
        <v>23</v>
      </c>
      <c r="P35" s="8">
        <v>8</v>
      </c>
      <c r="Q35" s="7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9">
        <f t="shared" si="0"/>
        <v>44</v>
      </c>
      <c r="AG35" s="5" t="s">
        <v>57</v>
      </c>
      <c r="AH35" s="5"/>
    </row>
    <row r="36" spans="1:34" s="10" customFormat="1" ht="74.45" customHeight="1" x14ac:dyDescent="0.25">
      <c r="A36" s="5">
        <v>35</v>
      </c>
      <c r="B36" s="7" t="s">
        <v>78</v>
      </c>
      <c r="C36" s="12"/>
      <c r="D36" s="11" t="s">
        <v>69</v>
      </c>
      <c r="E36" s="7">
        <v>0</v>
      </c>
      <c r="F36" s="7">
        <v>14</v>
      </c>
      <c r="G36" s="7">
        <v>7</v>
      </c>
      <c r="H36" s="7">
        <v>4</v>
      </c>
      <c r="I36" s="7">
        <v>66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8">
        <v>0</v>
      </c>
      <c r="Q36" s="7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9">
        <f t="shared" si="0"/>
        <v>91</v>
      </c>
      <c r="AG36" s="5" t="s">
        <v>57</v>
      </c>
      <c r="AH36" s="5"/>
    </row>
    <row r="37" spans="1:34" s="10" customFormat="1" ht="74.45" customHeight="1" x14ac:dyDescent="0.25">
      <c r="A37" s="5">
        <v>36</v>
      </c>
      <c r="B37" s="7" t="s">
        <v>79</v>
      </c>
      <c r="C37" s="12"/>
      <c r="D37" s="6" t="s">
        <v>80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71</v>
      </c>
      <c r="L37" s="7">
        <v>0</v>
      </c>
      <c r="M37" s="7">
        <v>41</v>
      </c>
      <c r="N37" s="7">
        <v>98</v>
      </c>
      <c r="O37" s="7">
        <v>73</v>
      </c>
      <c r="P37" s="8">
        <v>43</v>
      </c>
      <c r="Q37" s="7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9">
        <f t="shared" si="0"/>
        <v>326</v>
      </c>
      <c r="AG37" s="5" t="s">
        <v>57</v>
      </c>
      <c r="AH37" s="5"/>
    </row>
    <row r="38" spans="1:34" s="10" customFormat="1" ht="74.45" customHeight="1" x14ac:dyDescent="0.25">
      <c r="A38" s="5">
        <v>37</v>
      </c>
      <c r="B38" s="7" t="s">
        <v>81</v>
      </c>
      <c r="C38" s="12"/>
      <c r="D38" s="11" t="s">
        <v>69</v>
      </c>
      <c r="E38" s="7">
        <v>0</v>
      </c>
      <c r="F38" s="7">
        <v>2</v>
      </c>
      <c r="G38" s="7">
        <v>2</v>
      </c>
      <c r="H38" s="7">
        <v>8</v>
      </c>
      <c r="I38" s="7">
        <v>13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8">
        <v>0</v>
      </c>
      <c r="Q38" s="7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9">
        <f t="shared" si="0"/>
        <v>25</v>
      </c>
      <c r="AG38" s="5" t="s">
        <v>57</v>
      </c>
      <c r="AH38" s="5"/>
    </row>
    <row r="39" spans="1:34" s="10" customFormat="1" ht="74.45" customHeight="1" x14ac:dyDescent="0.25">
      <c r="A39" s="5">
        <v>38</v>
      </c>
      <c r="B39" s="7" t="s">
        <v>82</v>
      </c>
      <c r="C39" s="12"/>
      <c r="D39" s="6" t="s">
        <v>80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14</v>
      </c>
      <c r="L39" s="7">
        <v>0</v>
      </c>
      <c r="M39" s="7">
        <v>0</v>
      </c>
      <c r="N39" s="7">
        <v>12</v>
      </c>
      <c r="O39" s="7">
        <v>2</v>
      </c>
      <c r="P39" s="8">
        <v>9</v>
      </c>
      <c r="Q39" s="7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9">
        <f t="shared" si="0"/>
        <v>37</v>
      </c>
      <c r="AG39" s="5" t="s">
        <v>57</v>
      </c>
      <c r="AH39" s="5"/>
    </row>
    <row r="40" spans="1:34" s="10" customFormat="1" ht="74.45" customHeight="1" x14ac:dyDescent="0.25">
      <c r="A40" s="5">
        <v>39</v>
      </c>
      <c r="B40" s="7" t="s">
        <v>83</v>
      </c>
      <c r="C40" s="12"/>
      <c r="D40" s="6" t="s">
        <v>80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10</v>
      </c>
      <c r="L40" s="7">
        <v>0</v>
      </c>
      <c r="M40" s="7">
        <v>11</v>
      </c>
      <c r="N40" s="7">
        <v>16</v>
      </c>
      <c r="O40" s="7">
        <v>14</v>
      </c>
      <c r="P40" s="8">
        <v>4</v>
      </c>
      <c r="Q40" s="7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9">
        <f t="shared" si="0"/>
        <v>55</v>
      </c>
      <c r="AG40" s="5" t="s">
        <v>57</v>
      </c>
      <c r="AH40" s="5"/>
    </row>
    <row r="41" spans="1:34" s="10" customFormat="1" ht="74.45" customHeight="1" x14ac:dyDescent="0.25">
      <c r="A41" s="5">
        <v>40</v>
      </c>
      <c r="B41" s="7" t="s">
        <v>84</v>
      </c>
      <c r="C41" s="9"/>
      <c r="D41" s="6" t="s">
        <v>41</v>
      </c>
      <c r="E41" s="7">
        <v>0</v>
      </c>
      <c r="F41" s="7">
        <v>19</v>
      </c>
      <c r="G41" s="7">
        <v>0</v>
      </c>
      <c r="H41" s="7">
        <v>12</v>
      </c>
      <c r="I41" s="7">
        <v>12</v>
      </c>
      <c r="J41" s="7">
        <v>28</v>
      </c>
      <c r="K41" s="7">
        <v>15</v>
      </c>
      <c r="L41" s="7">
        <v>0</v>
      </c>
      <c r="M41" s="7">
        <v>0</v>
      </c>
      <c r="N41" s="7">
        <v>0</v>
      </c>
      <c r="O41" s="7">
        <v>0</v>
      </c>
      <c r="P41" s="8">
        <v>0</v>
      </c>
      <c r="Q41" s="7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9">
        <f t="shared" si="0"/>
        <v>86</v>
      </c>
      <c r="AG41" s="5" t="s">
        <v>57</v>
      </c>
      <c r="AH41" s="5"/>
    </row>
    <row r="42" spans="1:34" s="10" customFormat="1" ht="74.45" customHeight="1" x14ac:dyDescent="0.25">
      <c r="A42" s="5">
        <v>41</v>
      </c>
      <c r="B42" s="7" t="s">
        <v>85</v>
      </c>
      <c r="C42" s="9"/>
      <c r="D42" s="6" t="s">
        <v>41</v>
      </c>
      <c r="E42" s="7">
        <v>0</v>
      </c>
      <c r="F42" s="7">
        <v>0</v>
      </c>
      <c r="G42" s="7">
        <v>24</v>
      </c>
      <c r="H42" s="7">
        <v>3</v>
      </c>
      <c r="I42" s="7">
        <v>11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8">
        <v>0</v>
      </c>
      <c r="Q42" s="7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9">
        <f t="shared" si="0"/>
        <v>38</v>
      </c>
      <c r="AG42" s="5" t="s">
        <v>57</v>
      </c>
      <c r="AH42" s="5"/>
    </row>
    <row r="43" spans="1:34" s="10" customFormat="1" ht="74.45" customHeight="1" x14ac:dyDescent="0.25">
      <c r="A43" s="5">
        <v>42</v>
      </c>
      <c r="B43" s="7">
        <v>18885510</v>
      </c>
      <c r="C43" s="9"/>
      <c r="D43" s="6" t="s">
        <v>38</v>
      </c>
      <c r="E43" s="7">
        <v>0</v>
      </c>
      <c r="F43" s="7">
        <v>0</v>
      </c>
      <c r="G43" s="7">
        <v>1</v>
      </c>
      <c r="H43" s="7">
        <v>0</v>
      </c>
      <c r="I43" s="7">
        <v>2</v>
      </c>
      <c r="J43" s="7">
        <v>3</v>
      </c>
      <c r="K43" s="7">
        <v>11</v>
      </c>
      <c r="L43" s="7">
        <v>0</v>
      </c>
      <c r="M43" s="7">
        <v>0</v>
      </c>
      <c r="N43" s="7">
        <v>0</v>
      </c>
      <c r="O43" s="7">
        <v>0</v>
      </c>
      <c r="P43" s="8">
        <v>0</v>
      </c>
      <c r="Q43" s="7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9">
        <f t="shared" si="0"/>
        <v>17</v>
      </c>
      <c r="AG43" s="5" t="s">
        <v>57</v>
      </c>
      <c r="AH43" s="5"/>
    </row>
    <row r="44" spans="1:34" s="10" customFormat="1" ht="74.45" customHeight="1" x14ac:dyDescent="0.25">
      <c r="A44" s="5">
        <v>43</v>
      </c>
      <c r="B44" s="7">
        <v>18886110</v>
      </c>
      <c r="C44" s="9"/>
      <c r="D44" s="6" t="s">
        <v>38</v>
      </c>
      <c r="E44" s="7">
        <v>0</v>
      </c>
      <c r="F44" s="7">
        <v>0</v>
      </c>
      <c r="G44" s="7">
        <v>0</v>
      </c>
      <c r="H44" s="7">
        <v>0</v>
      </c>
      <c r="I44" s="7">
        <v>16</v>
      </c>
      <c r="J44" s="7">
        <v>8</v>
      </c>
      <c r="K44" s="7">
        <v>15</v>
      </c>
      <c r="L44" s="7">
        <v>0</v>
      </c>
      <c r="M44" s="7">
        <v>0</v>
      </c>
      <c r="N44" s="7">
        <v>0</v>
      </c>
      <c r="O44" s="7">
        <v>0</v>
      </c>
      <c r="P44" s="8">
        <v>0</v>
      </c>
      <c r="Q44" s="7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9">
        <f t="shared" si="0"/>
        <v>39</v>
      </c>
      <c r="AG44" s="5" t="s">
        <v>57</v>
      </c>
      <c r="AH44" s="5"/>
    </row>
    <row r="45" spans="1:34" s="10" customFormat="1" ht="74.45" customHeight="1" x14ac:dyDescent="0.25">
      <c r="A45" s="5">
        <v>44</v>
      </c>
      <c r="B45" s="7" t="s">
        <v>34</v>
      </c>
      <c r="C45" s="9"/>
      <c r="D45" s="6" t="s">
        <v>35</v>
      </c>
      <c r="E45" s="7">
        <v>0</v>
      </c>
      <c r="F45" s="7">
        <v>8</v>
      </c>
      <c r="G45" s="7">
        <v>17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8">
        <v>0</v>
      </c>
      <c r="Q45" s="7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9">
        <f t="shared" si="0"/>
        <v>25</v>
      </c>
      <c r="AG45" s="5" t="s">
        <v>57</v>
      </c>
      <c r="AH45" s="5"/>
    </row>
    <row r="46" spans="1:34" s="10" customFormat="1" ht="74.45" customHeight="1" x14ac:dyDescent="0.25">
      <c r="A46" s="5">
        <v>45</v>
      </c>
      <c r="B46" s="7" t="s">
        <v>86</v>
      </c>
      <c r="C46" s="9"/>
      <c r="D46" s="6" t="s">
        <v>87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1</v>
      </c>
      <c r="L46" s="7">
        <v>0</v>
      </c>
      <c r="M46" s="7">
        <v>0</v>
      </c>
      <c r="N46" s="7">
        <v>0</v>
      </c>
      <c r="O46" s="7">
        <v>1</v>
      </c>
      <c r="P46" s="8">
        <v>9</v>
      </c>
      <c r="Q46" s="7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9">
        <f t="shared" si="0"/>
        <v>11</v>
      </c>
      <c r="AG46" s="5" t="s">
        <v>57</v>
      </c>
      <c r="AH46" s="5"/>
    </row>
    <row r="47" spans="1:34" s="10" customFormat="1" ht="74.45" customHeight="1" x14ac:dyDescent="0.25">
      <c r="A47" s="5">
        <v>46</v>
      </c>
      <c r="B47" s="7" t="s">
        <v>88</v>
      </c>
      <c r="C47" s="9"/>
      <c r="D47" s="6" t="s">
        <v>75</v>
      </c>
      <c r="E47" s="7">
        <v>0</v>
      </c>
      <c r="F47" s="7">
        <v>7</v>
      </c>
      <c r="G47" s="7">
        <v>0</v>
      </c>
      <c r="H47" s="7">
        <v>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8">
        <v>0</v>
      </c>
      <c r="Q47" s="7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9">
        <f t="shared" si="0"/>
        <v>8</v>
      </c>
      <c r="AG47" s="5" t="s">
        <v>57</v>
      </c>
      <c r="AH47" s="5"/>
    </row>
    <row r="48" spans="1:34" s="10" customFormat="1" ht="74.45" customHeight="1" x14ac:dyDescent="0.25">
      <c r="A48" s="5">
        <v>47</v>
      </c>
      <c r="B48" s="7" t="s">
        <v>55</v>
      </c>
      <c r="C48" s="9"/>
      <c r="D48" s="6" t="s">
        <v>35</v>
      </c>
      <c r="E48" s="7">
        <v>0</v>
      </c>
      <c r="F48" s="7">
        <v>0</v>
      </c>
      <c r="G48" s="7">
        <v>36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8">
        <v>0</v>
      </c>
      <c r="Q48" s="7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9">
        <f t="shared" si="0"/>
        <v>36</v>
      </c>
      <c r="AG48" s="5" t="s">
        <v>57</v>
      </c>
      <c r="AH48" s="5"/>
    </row>
    <row r="49" spans="1:34" s="10" customFormat="1" ht="74.45" customHeight="1" x14ac:dyDescent="0.25">
      <c r="A49" s="5">
        <v>48</v>
      </c>
      <c r="B49" s="7" t="s">
        <v>89</v>
      </c>
      <c r="C49" s="9"/>
      <c r="D49" s="6" t="s">
        <v>90</v>
      </c>
      <c r="E49" s="7">
        <v>0</v>
      </c>
      <c r="F49" s="7">
        <v>0</v>
      </c>
      <c r="G49" s="7">
        <v>0</v>
      </c>
      <c r="H49" s="7">
        <v>5</v>
      </c>
      <c r="I49" s="7">
        <v>42</v>
      </c>
      <c r="J49" s="7">
        <v>0</v>
      </c>
      <c r="K49" s="7">
        <v>3</v>
      </c>
      <c r="L49" s="7">
        <v>6</v>
      </c>
      <c r="M49" s="7">
        <v>0</v>
      </c>
      <c r="N49" s="7">
        <v>0</v>
      </c>
      <c r="O49" s="7">
        <v>0</v>
      </c>
      <c r="P49" s="8">
        <v>0</v>
      </c>
      <c r="Q49" s="7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9">
        <f t="shared" si="0"/>
        <v>56</v>
      </c>
      <c r="AG49" s="5" t="s">
        <v>57</v>
      </c>
      <c r="AH49" s="5"/>
    </row>
    <row r="50" spans="1:34" s="10" customFormat="1" ht="74.45" customHeight="1" x14ac:dyDescent="0.25">
      <c r="A50" s="5">
        <v>49</v>
      </c>
      <c r="B50" s="7" t="s">
        <v>91</v>
      </c>
      <c r="C50" s="9"/>
      <c r="D50" s="6" t="s">
        <v>92</v>
      </c>
      <c r="E50" s="7">
        <v>1</v>
      </c>
      <c r="F50" s="7">
        <v>0</v>
      </c>
      <c r="G50" s="7">
        <v>3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8">
        <v>0</v>
      </c>
      <c r="Q50" s="7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9">
        <f t="shared" si="0"/>
        <v>4</v>
      </c>
      <c r="AG50" s="5" t="s">
        <v>57</v>
      </c>
      <c r="AH50" s="5"/>
    </row>
    <row r="51" spans="1:34" s="10" customFormat="1" ht="74.45" customHeight="1" x14ac:dyDescent="0.25">
      <c r="A51" s="5">
        <v>50</v>
      </c>
      <c r="B51" s="7" t="s">
        <v>93</v>
      </c>
      <c r="C51" s="9"/>
      <c r="D51" s="6" t="s">
        <v>92</v>
      </c>
      <c r="E51" s="7">
        <v>0</v>
      </c>
      <c r="F51" s="7">
        <v>8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8">
        <v>0</v>
      </c>
      <c r="Q51" s="7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9">
        <f t="shared" si="0"/>
        <v>8</v>
      </c>
      <c r="AG51" s="5" t="s">
        <v>57</v>
      </c>
      <c r="AH51" s="5"/>
    </row>
    <row r="52" spans="1:34" s="10" customFormat="1" ht="74.45" customHeight="1" x14ac:dyDescent="0.25">
      <c r="A52" s="5">
        <v>51</v>
      </c>
      <c r="B52" s="7" t="s">
        <v>94</v>
      </c>
      <c r="C52" s="9"/>
      <c r="D52" s="6" t="s">
        <v>92</v>
      </c>
      <c r="E52" s="7">
        <v>3</v>
      </c>
      <c r="F52" s="7">
        <v>2</v>
      </c>
      <c r="G52" s="7">
        <v>1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8">
        <v>0</v>
      </c>
      <c r="Q52" s="7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9">
        <f t="shared" si="0"/>
        <v>6</v>
      </c>
      <c r="AG52" s="5" t="s">
        <v>57</v>
      </c>
      <c r="AH52" s="5"/>
    </row>
    <row r="53" spans="1:34" s="10" customFormat="1" ht="74.45" customHeight="1" x14ac:dyDescent="0.25">
      <c r="A53" s="5">
        <v>52</v>
      </c>
      <c r="B53" s="7" t="s">
        <v>95</v>
      </c>
      <c r="C53" s="9"/>
      <c r="D53" s="6" t="s">
        <v>87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2</v>
      </c>
      <c r="P53" s="8">
        <v>0</v>
      </c>
      <c r="Q53" s="7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9">
        <f t="shared" si="0"/>
        <v>2</v>
      </c>
      <c r="AG53" s="5" t="s">
        <v>57</v>
      </c>
      <c r="AH53" s="5"/>
    </row>
    <row r="54" spans="1:34" s="10" customFormat="1" ht="74.45" customHeight="1" x14ac:dyDescent="0.25">
      <c r="A54" s="5">
        <v>53</v>
      </c>
      <c r="B54" s="13" t="s">
        <v>96</v>
      </c>
      <c r="C54" s="14"/>
      <c r="D54" s="6" t="s">
        <v>80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8</v>
      </c>
      <c r="L54" s="7">
        <v>0</v>
      </c>
      <c r="M54" s="7">
        <v>3</v>
      </c>
      <c r="N54" s="7">
        <v>0</v>
      </c>
      <c r="O54" s="7">
        <v>13</v>
      </c>
      <c r="P54" s="8">
        <v>23</v>
      </c>
      <c r="Q54" s="7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9">
        <f t="shared" si="0"/>
        <v>47</v>
      </c>
      <c r="AG54" s="5" t="s">
        <v>97</v>
      </c>
      <c r="AH54" s="5"/>
    </row>
    <row r="55" spans="1:34" s="10" customFormat="1" ht="74.45" customHeight="1" x14ac:dyDescent="0.25">
      <c r="A55" s="5">
        <v>54</v>
      </c>
      <c r="B55" s="5" t="s">
        <v>98</v>
      </c>
      <c r="C55" s="5"/>
      <c r="D55" s="6" t="s">
        <v>80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13</v>
      </c>
      <c r="L55" s="7">
        <v>0</v>
      </c>
      <c r="M55" s="7">
        <v>1</v>
      </c>
      <c r="N55" s="7">
        <v>2</v>
      </c>
      <c r="O55" s="7">
        <v>10</v>
      </c>
      <c r="P55" s="8">
        <v>10</v>
      </c>
      <c r="Q55" s="7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9">
        <f t="shared" si="0"/>
        <v>36</v>
      </c>
      <c r="AG55" s="5" t="s">
        <v>97</v>
      </c>
      <c r="AH55" s="5"/>
    </row>
    <row r="56" spans="1:34" s="10" customFormat="1" ht="74.45" customHeight="1" x14ac:dyDescent="0.25">
      <c r="A56" s="5">
        <v>55</v>
      </c>
      <c r="B56" s="15" t="s">
        <v>99</v>
      </c>
      <c r="C56" s="5"/>
      <c r="D56" s="6" t="s">
        <v>80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4</v>
      </c>
      <c r="L56" s="7">
        <v>0</v>
      </c>
      <c r="M56" s="7">
        <v>12</v>
      </c>
      <c r="N56" s="7">
        <v>0</v>
      </c>
      <c r="O56" s="7">
        <v>0</v>
      </c>
      <c r="P56" s="8">
        <v>8</v>
      </c>
      <c r="Q56" s="7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9">
        <f t="shared" si="0"/>
        <v>24</v>
      </c>
      <c r="AG56" s="5" t="s">
        <v>97</v>
      </c>
      <c r="AH56" s="5"/>
    </row>
    <row r="57" spans="1:34" s="10" customFormat="1" ht="74.45" customHeight="1" x14ac:dyDescent="0.25">
      <c r="A57" s="5">
        <v>56</v>
      </c>
      <c r="B57" s="5" t="s">
        <v>100</v>
      </c>
      <c r="C57" s="5"/>
      <c r="D57" s="6" t="s">
        <v>80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10</v>
      </c>
      <c r="P57" s="8">
        <v>8</v>
      </c>
      <c r="Q57" s="7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9">
        <f t="shared" si="0"/>
        <v>18</v>
      </c>
      <c r="AG57" s="5" t="s">
        <v>97</v>
      </c>
      <c r="AH57" s="5"/>
    </row>
    <row r="58" spans="1:34" s="10" customFormat="1" ht="74.45" customHeight="1" x14ac:dyDescent="0.25">
      <c r="A58" s="5">
        <v>57</v>
      </c>
      <c r="B58" s="15" t="s">
        <v>101</v>
      </c>
      <c r="C58" s="5"/>
      <c r="D58" s="6" t="s">
        <v>80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32</v>
      </c>
      <c r="L58" s="7">
        <v>0</v>
      </c>
      <c r="M58" s="7">
        <v>42</v>
      </c>
      <c r="N58" s="7">
        <v>17</v>
      </c>
      <c r="O58" s="7">
        <v>15</v>
      </c>
      <c r="P58" s="8">
        <v>17</v>
      </c>
      <c r="Q58" s="7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9">
        <f t="shared" si="0"/>
        <v>123</v>
      </c>
      <c r="AG58" s="5" t="s">
        <v>97</v>
      </c>
      <c r="AH58" s="5"/>
    </row>
    <row r="59" spans="1:34" s="10" customFormat="1" ht="74.45" customHeight="1" x14ac:dyDescent="0.25">
      <c r="A59" s="5">
        <v>58</v>
      </c>
      <c r="B59" s="15" t="s">
        <v>102</v>
      </c>
      <c r="C59" s="5"/>
      <c r="D59" s="6" t="s">
        <v>41</v>
      </c>
      <c r="E59" s="7">
        <v>0</v>
      </c>
      <c r="F59" s="7">
        <v>7</v>
      </c>
      <c r="G59" s="7">
        <v>12</v>
      </c>
      <c r="H59" s="7">
        <v>19</v>
      </c>
      <c r="I59" s="7">
        <v>0</v>
      </c>
      <c r="J59" s="7">
        <v>5</v>
      </c>
      <c r="K59" s="7">
        <v>5</v>
      </c>
      <c r="L59" s="7">
        <v>4</v>
      </c>
      <c r="M59" s="7">
        <v>0</v>
      </c>
      <c r="N59" s="7">
        <v>0</v>
      </c>
      <c r="O59" s="7">
        <v>0</v>
      </c>
      <c r="P59" s="8">
        <v>0</v>
      </c>
      <c r="Q59" s="7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9">
        <f t="shared" si="0"/>
        <v>52</v>
      </c>
      <c r="AG59" s="5" t="s">
        <v>97</v>
      </c>
      <c r="AH59" s="5"/>
    </row>
    <row r="60" spans="1:34" s="10" customFormat="1" ht="74.45" customHeight="1" x14ac:dyDescent="0.25">
      <c r="A60" s="5">
        <v>59</v>
      </c>
      <c r="B60" s="15" t="s">
        <v>103</v>
      </c>
      <c r="C60" s="5"/>
      <c r="D60" s="6" t="s">
        <v>54</v>
      </c>
      <c r="E60" s="7">
        <v>0</v>
      </c>
      <c r="F60" s="7">
        <v>16</v>
      </c>
      <c r="G60" s="7">
        <v>26</v>
      </c>
      <c r="H60" s="7">
        <v>23</v>
      </c>
      <c r="I60" s="7">
        <v>9</v>
      </c>
      <c r="J60" s="7">
        <v>7</v>
      </c>
      <c r="K60" s="7">
        <v>5</v>
      </c>
      <c r="L60" s="7">
        <v>8</v>
      </c>
      <c r="M60" s="7">
        <v>0</v>
      </c>
      <c r="N60" s="7">
        <v>0</v>
      </c>
      <c r="O60" s="7">
        <v>0</v>
      </c>
      <c r="P60" s="8">
        <v>0</v>
      </c>
      <c r="Q60" s="7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9">
        <f t="shared" si="0"/>
        <v>94</v>
      </c>
      <c r="AG60" s="5" t="s">
        <v>97</v>
      </c>
      <c r="AH60" s="5"/>
    </row>
    <row r="61" spans="1:34" s="10" customFormat="1" ht="74.45" customHeight="1" x14ac:dyDescent="0.25">
      <c r="A61" s="5">
        <v>60</v>
      </c>
      <c r="B61" s="5" t="s">
        <v>104</v>
      </c>
      <c r="C61" s="14"/>
      <c r="D61" s="6" t="s">
        <v>105</v>
      </c>
      <c r="E61" s="7">
        <v>0</v>
      </c>
      <c r="F61" s="7">
        <v>25</v>
      </c>
      <c r="G61" s="7">
        <v>11</v>
      </c>
      <c r="H61" s="7">
        <v>0</v>
      </c>
      <c r="I61" s="7">
        <v>2</v>
      </c>
      <c r="J61" s="7">
        <v>3</v>
      </c>
      <c r="K61" s="7">
        <v>3</v>
      </c>
      <c r="L61" s="7">
        <v>0</v>
      </c>
      <c r="M61" s="7">
        <v>0</v>
      </c>
      <c r="N61" s="7">
        <v>0</v>
      </c>
      <c r="O61" s="7">
        <v>0</v>
      </c>
      <c r="P61" s="8">
        <v>0</v>
      </c>
      <c r="Q61" s="7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9">
        <f t="shared" si="0"/>
        <v>44</v>
      </c>
      <c r="AG61" s="5" t="s">
        <v>97</v>
      </c>
      <c r="AH61" s="5"/>
    </row>
    <row r="62" spans="1:34" s="10" customFormat="1" ht="74.45" customHeight="1" x14ac:dyDescent="0.25">
      <c r="A62" s="5">
        <v>61</v>
      </c>
      <c r="B62" s="15" t="s">
        <v>106</v>
      </c>
      <c r="C62" s="5"/>
      <c r="D62" s="6" t="s">
        <v>41</v>
      </c>
      <c r="E62" s="7">
        <v>0</v>
      </c>
      <c r="F62" s="7">
        <v>5</v>
      </c>
      <c r="G62" s="7">
        <v>28</v>
      </c>
      <c r="H62" s="7">
        <v>14</v>
      </c>
      <c r="I62" s="7">
        <v>12</v>
      </c>
      <c r="J62" s="7">
        <v>2</v>
      </c>
      <c r="K62" s="7">
        <v>1</v>
      </c>
      <c r="L62" s="7">
        <v>0</v>
      </c>
      <c r="M62" s="7">
        <v>0</v>
      </c>
      <c r="N62" s="7">
        <v>0</v>
      </c>
      <c r="O62" s="7">
        <v>0</v>
      </c>
      <c r="P62" s="8">
        <v>0</v>
      </c>
      <c r="Q62" s="7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9">
        <f t="shared" si="0"/>
        <v>62</v>
      </c>
      <c r="AG62" s="5" t="s">
        <v>97</v>
      </c>
      <c r="AH62" s="5"/>
    </row>
    <row r="63" spans="1:34" s="10" customFormat="1" ht="74.45" customHeight="1" x14ac:dyDescent="0.25">
      <c r="A63" s="5">
        <v>62</v>
      </c>
      <c r="B63" s="15" t="s">
        <v>107</v>
      </c>
      <c r="C63" s="5"/>
      <c r="D63" s="6" t="s">
        <v>41</v>
      </c>
      <c r="E63" s="7">
        <v>0</v>
      </c>
      <c r="F63" s="7">
        <v>0</v>
      </c>
      <c r="G63" s="7">
        <v>6</v>
      </c>
      <c r="H63" s="7">
        <v>3</v>
      </c>
      <c r="I63" s="7">
        <v>0</v>
      </c>
      <c r="J63" s="7">
        <v>4</v>
      </c>
      <c r="K63" s="7">
        <v>3</v>
      </c>
      <c r="L63" s="7">
        <v>0</v>
      </c>
      <c r="M63" s="7">
        <v>0</v>
      </c>
      <c r="N63" s="7">
        <v>0</v>
      </c>
      <c r="O63" s="7">
        <v>0</v>
      </c>
      <c r="P63" s="8">
        <v>0</v>
      </c>
      <c r="Q63" s="7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9">
        <f t="shared" si="0"/>
        <v>16</v>
      </c>
      <c r="AG63" s="5" t="s">
        <v>97</v>
      </c>
      <c r="AH63" s="5"/>
    </row>
    <row r="64" spans="1:34" s="10" customFormat="1" ht="74.45" customHeight="1" x14ac:dyDescent="0.25">
      <c r="A64" s="5">
        <v>63</v>
      </c>
      <c r="B64" s="5" t="s">
        <v>108</v>
      </c>
      <c r="C64" s="5"/>
      <c r="D64" s="11" t="s">
        <v>45</v>
      </c>
      <c r="E64" s="7">
        <v>0</v>
      </c>
      <c r="F64" s="7">
        <v>3</v>
      </c>
      <c r="G64" s="7">
        <v>7</v>
      </c>
      <c r="H64" s="7">
        <v>12</v>
      </c>
      <c r="I64" s="7">
        <v>12</v>
      </c>
      <c r="J64" s="7">
        <v>13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8">
        <v>0</v>
      </c>
      <c r="Q64" s="7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9">
        <f t="shared" si="0"/>
        <v>47</v>
      </c>
      <c r="AG64" s="5" t="s">
        <v>97</v>
      </c>
      <c r="AH64" s="5"/>
    </row>
    <row r="65" spans="1:34" s="10" customFormat="1" ht="74.45" customHeight="1" x14ac:dyDescent="0.25">
      <c r="A65" s="5">
        <v>64</v>
      </c>
      <c r="B65" s="5" t="s">
        <v>109</v>
      </c>
      <c r="C65" s="16"/>
      <c r="D65" s="6" t="s">
        <v>48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6</v>
      </c>
      <c r="N65" s="7">
        <v>11</v>
      </c>
      <c r="O65" s="7">
        <v>8</v>
      </c>
      <c r="P65" s="8">
        <v>0</v>
      </c>
      <c r="Q65" s="7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9">
        <f t="shared" si="0"/>
        <v>25</v>
      </c>
      <c r="AG65" s="5" t="s">
        <v>97</v>
      </c>
      <c r="AH65" s="5"/>
    </row>
    <row r="66" spans="1:34" s="10" customFormat="1" ht="74.45" customHeight="1" x14ac:dyDescent="0.25">
      <c r="A66" s="5">
        <v>65</v>
      </c>
      <c r="B66" s="5" t="s">
        <v>110</v>
      </c>
      <c r="C66" s="5"/>
      <c r="D66" s="6" t="s">
        <v>48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11</v>
      </c>
      <c r="L66" s="7">
        <v>0</v>
      </c>
      <c r="M66" s="7">
        <v>28</v>
      </c>
      <c r="N66" s="7">
        <v>10</v>
      </c>
      <c r="O66" s="7">
        <v>21</v>
      </c>
      <c r="P66" s="8">
        <v>4</v>
      </c>
      <c r="Q66" s="7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9">
        <f t="shared" si="0"/>
        <v>74</v>
      </c>
      <c r="AG66" s="5" t="s">
        <v>97</v>
      </c>
      <c r="AH66" s="5"/>
    </row>
    <row r="67" spans="1:34" s="10" customFormat="1" ht="74.45" customHeight="1" x14ac:dyDescent="0.25">
      <c r="A67" s="5">
        <v>66</v>
      </c>
      <c r="B67" s="5" t="s">
        <v>111</v>
      </c>
      <c r="C67" s="5"/>
      <c r="D67" s="6" t="s">
        <v>48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6</v>
      </c>
      <c r="O67" s="7">
        <v>10</v>
      </c>
      <c r="P67" s="8">
        <v>18</v>
      </c>
      <c r="Q67" s="7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9">
        <f t="shared" ref="AF67:AF130" si="1">+SUM(E67:AE67)</f>
        <v>34</v>
      </c>
      <c r="AG67" s="5" t="s">
        <v>112</v>
      </c>
      <c r="AH67" s="5"/>
    </row>
    <row r="68" spans="1:34" s="10" customFormat="1" ht="74.45" customHeight="1" x14ac:dyDescent="0.25">
      <c r="A68" s="5">
        <v>67</v>
      </c>
      <c r="B68" s="5" t="s">
        <v>113</v>
      </c>
      <c r="C68" s="5"/>
      <c r="D68" s="6" t="s">
        <v>48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2</v>
      </c>
      <c r="O68" s="7">
        <v>5</v>
      </c>
      <c r="P68" s="8">
        <v>1</v>
      </c>
      <c r="Q68" s="7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9">
        <f t="shared" si="1"/>
        <v>8</v>
      </c>
      <c r="AG68" s="5" t="s">
        <v>112</v>
      </c>
      <c r="AH68" s="5"/>
    </row>
    <row r="69" spans="1:34" s="10" customFormat="1" ht="74.45" customHeight="1" x14ac:dyDescent="0.25">
      <c r="A69" s="5">
        <v>68</v>
      </c>
      <c r="B69" s="5" t="s">
        <v>114</v>
      </c>
      <c r="C69" s="5"/>
      <c r="D69" s="6" t="s">
        <v>48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1</v>
      </c>
      <c r="L69" s="7">
        <v>0</v>
      </c>
      <c r="M69" s="7">
        <v>0</v>
      </c>
      <c r="N69" s="7">
        <v>6</v>
      </c>
      <c r="O69" s="7">
        <v>48</v>
      </c>
      <c r="P69" s="8">
        <v>0</v>
      </c>
      <c r="Q69" s="7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9">
        <f t="shared" si="1"/>
        <v>55</v>
      </c>
      <c r="AG69" s="5" t="s">
        <v>112</v>
      </c>
      <c r="AH69" s="5"/>
    </row>
    <row r="70" spans="1:34" s="10" customFormat="1" ht="74.45" customHeight="1" x14ac:dyDescent="0.25">
      <c r="A70" s="5">
        <v>69</v>
      </c>
      <c r="B70" s="5" t="s">
        <v>115</v>
      </c>
      <c r="C70" s="5"/>
      <c r="D70" s="6" t="s">
        <v>48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4</v>
      </c>
      <c r="N70" s="7">
        <v>18</v>
      </c>
      <c r="O70" s="7">
        <v>0</v>
      </c>
      <c r="P70" s="8">
        <v>5</v>
      </c>
      <c r="Q70" s="7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9">
        <f t="shared" si="1"/>
        <v>27</v>
      </c>
      <c r="AG70" s="5" t="s">
        <v>112</v>
      </c>
      <c r="AH70" s="5"/>
    </row>
    <row r="71" spans="1:34" s="10" customFormat="1" ht="74.45" customHeight="1" x14ac:dyDescent="0.25">
      <c r="A71" s="5">
        <v>70</v>
      </c>
      <c r="B71" s="5" t="s">
        <v>116</v>
      </c>
      <c r="C71" s="5"/>
      <c r="D71" s="11" t="s">
        <v>45</v>
      </c>
      <c r="E71" s="7">
        <v>0</v>
      </c>
      <c r="F71" s="7">
        <v>15</v>
      </c>
      <c r="G71" s="7">
        <v>18</v>
      </c>
      <c r="H71" s="7">
        <v>1</v>
      </c>
      <c r="I71" s="7">
        <v>2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8">
        <v>0</v>
      </c>
      <c r="Q71" s="7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9">
        <f t="shared" si="1"/>
        <v>36</v>
      </c>
      <c r="AG71" s="5" t="s">
        <v>112</v>
      </c>
      <c r="AH71" s="5"/>
    </row>
    <row r="72" spans="1:34" s="10" customFormat="1" ht="74.45" customHeight="1" x14ac:dyDescent="0.25">
      <c r="A72" s="5">
        <v>71</v>
      </c>
      <c r="B72" s="5" t="s">
        <v>117</v>
      </c>
      <c r="C72" s="5"/>
      <c r="D72" s="6" t="s">
        <v>43</v>
      </c>
      <c r="E72" s="7">
        <v>0</v>
      </c>
      <c r="F72" s="7">
        <v>3</v>
      </c>
      <c r="G72" s="7">
        <v>1</v>
      </c>
      <c r="H72" s="7">
        <v>2</v>
      </c>
      <c r="I72" s="7">
        <v>0</v>
      </c>
      <c r="J72" s="7">
        <v>0</v>
      </c>
      <c r="K72" s="7">
        <v>2</v>
      </c>
      <c r="L72" s="7">
        <v>1</v>
      </c>
      <c r="M72" s="7">
        <v>0</v>
      </c>
      <c r="N72" s="7">
        <v>0</v>
      </c>
      <c r="O72" s="7">
        <v>0</v>
      </c>
      <c r="P72" s="8">
        <v>0</v>
      </c>
      <c r="Q72" s="7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9">
        <f t="shared" si="1"/>
        <v>9</v>
      </c>
      <c r="AG72" s="5" t="s">
        <v>112</v>
      </c>
      <c r="AH72" s="5"/>
    </row>
    <row r="73" spans="1:34" s="10" customFormat="1" ht="74.45" customHeight="1" x14ac:dyDescent="0.25">
      <c r="A73" s="5">
        <v>72</v>
      </c>
      <c r="B73" s="5" t="s">
        <v>118</v>
      </c>
      <c r="C73" s="5"/>
      <c r="D73" s="6" t="s">
        <v>43</v>
      </c>
      <c r="E73" s="7">
        <v>0</v>
      </c>
      <c r="F73" s="7">
        <v>12</v>
      </c>
      <c r="G73" s="7">
        <v>17</v>
      </c>
      <c r="H73" s="7">
        <v>38</v>
      </c>
      <c r="I73" s="7">
        <v>13</v>
      </c>
      <c r="J73" s="7">
        <v>45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8">
        <v>0</v>
      </c>
      <c r="Q73" s="7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9">
        <f t="shared" si="1"/>
        <v>125</v>
      </c>
      <c r="AG73" s="5" t="s">
        <v>112</v>
      </c>
      <c r="AH73" s="5"/>
    </row>
    <row r="74" spans="1:34" s="10" customFormat="1" ht="74.45" customHeight="1" x14ac:dyDescent="0.25">
      <c r="A74" s="5">
        <v>73</v>
      </c>
      <c r="B74" s="5" t="s">
        <v>119</v>
      </c>
      <c r="C74" s="5"/>
      <c r="D74" s="11" t="s">
        <v>45</v>
      </c>
      <c r="E74" s="7">
        <v>0</v>
      </c>
      <c r="F74" s="7">
        <v>3</v>
      </c>
      <c r="G74" s="7">
        <v>4</v>
      </c>
      <c r="H74" s="7">
        <v>2</v>
      </c>
      <c r="I74" s="7">
        <v>2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8">
        <v>0</v>
      </c>
      <c r="Q74" s="7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0</v>
      </c>
      <c r="AD74" s="8">
        <v>0</v>
      </c>
      <c r="AE74" s="8">
        <v>0</v>
      </c>
      <c r="AF74" s="9">
        <f t="shared" si="1"/>
        <v>11</v>
      </c>
      <c r="AG74" s="5" t="s">
        <v>112</v>
      </c>
      <c r="AH74" s="5"/>
    </row>
    <row r="75" spans="1:34" s="10" customFormat="1" ht="74.45" customHeight="1" x14ac:dyDescent="0.25">
      <c r="A75" s="5">
        <v>74</v>
      </c>
      <c r="B75" s="5" t="s">
        <v>120</v>
      </c>
      <c r="C75" s="5"/>
      <c r="D75" s="6" t="s">
        <v>121</v>
      </c>
      <c r="E75" s="7">
        <v>0</v>
      </c>
      <c r="F75" s="7">
        <v>17</v>
      </c>
      <c r="G75" s="7">
        <v>16</v>
      </c>
      <c r="H75" s="7">
        <v>1</v>
      </c>
      <c r="I75" s="7">
        <v>0</v>
      </c>
      <c r="J75" s="7">
        <v>0</v>
      </c>
      <c r="K75" s="7">
        <v>5</v>
      </c>
      <c r="L75" s="7">
        <v>21</v>
      </c>
      <c r="M75" s="7">
        <v>0</v>
      </c>
      <c r="N75" s="7">
        <v>0</v>
      </c>
      <c r="O75" s="7">
        <v>0</v>
      </c>
      <c r="P75" s="8">
        <v>0</v>
      </c>
      <c r="Q75" s="7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9">
        <f t="shared" si="1"/>
        <v>60</v>
      </c>
      <c r="AG75" s="5" t="s">
        <v>112</v>
      </c>
      <c r="AH75" s="5"/>
    </row>
    <row r="76" spans="1:34" s="10" customFormat="1" ht="74.45" customHeight="1" x14ac:dyDescent="0.25">
      <c r="A76" s="5">
        <v>75</v>
      </c>
      <c r="B76" s="5" t="s">
        <v>122</v>
      </c>
      <c r="C76" s="5"/>
      <c r="D76" s="11" t="s">
        <v>45</v>
      </c>
      <c r="E76" s="7">
        <v>0</v>
      </c>
      <c r="F76" s="7">
        <v>0</v>
      </c>
      <c r="G76" s="7">
        <v>3</v>
      </c>
      <c r="H76" s="7">
        <v>3</v>
      </c>
      <c r="I76" s="7">
        <v>8</v>
      </c>
      <c r="J76" s="7">
        <v>6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8">
        <v>0</v>
      </c>
      <c r="Q76" s="7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9">
        <f t="shared" si="1"/>
        <v>20</v>
      </c>
      <c r="AG76" s="5" t="s">
        <v>112</v>
      </c>
      <c r="AH76" s="5"/>
    </row>
    <row r="77" spans="1:34" s="10" customFormat="1" ht="74.45" customHeight="1" x14ac:dyDescent="0.25">
      <c r="A77" s="5">
        <v>76</v>
      </c>
      <c r="B77" s="5" t="s">
        <v>123</v>
      </c>
      <c r="C77" s="5"/>
      <c r="D77" s="6" t="s">
        <v>43</v>
      </c>
      <c r="E77" s="7">
        <v>0</v>
      </c>
      <c r="F77" s="7">
        <v>106</v>
      </c>
      <c r="G77" s="7">
        <v>12</v>
      </c>
      <c r="H77" s="7">
        <v>25</v>
      </c>
      <c r="I77" s="7">
        <v>10</v>
      </c>
      <c r="J77" s="7">
        <v>91</v>
      </c>
      <c r="K77" s="7">
        <v>16</v>
      </c>
      <c r="L77" s="7">
        <v>2</v>
      </c>
      <c r="M77" s="7">
        <v>0</v>
      </c>
      <c r="N77" s="7">
        <v>0</v>
      </c>
      <c r="O77" s="7">
        <v>0</v>
      </c>
      <c r="P77" s="8">
        <v>0</v>
      </c>
      <c r="Q77" s="7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9">
        <f t="shared" si="1"/>
        <v>262</v>
      </c>
      <c r="AG77" s="5" t="s">
        <v>112</v>
      </c>
      <c r="AH77" s="5"/>
    </row>
    <row r="78" spans="1:34" s="10" customFormat="1" ht="74.45" customHeight="1" x14ac:dyDescent="0.25">
      <c r="A78" s="5">
        <v>77</v>
      </c>
      <c r="B78" s="5" t="s">
        <v>124</v>
      </c>
      <c r="C78" s="5"/>
      <c r="D78" s="6" t="s">
        <v>125</v>
      </c>
      <c r="E78" s="7">
        <v>0</v>
      </c>
      <c r="F78" s="7">
        <v>76</v>
      </c>
      <c r="G78" s="7">
        <v>4</v>
      </c>
      <c r="H78" s="7">
        <v>21</v>
      </c>
      <c r="I78" s="7">
        <v>13</v>
      </c>
      <c r="J78" s="7">
        <v>1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8">
        <v>0</v>
      </c>
      <c r="Q78" s="7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0</v>
      </c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9">
        <f t="shared" si="1"/>
        <v>115</v>
      </c>
      <c r="AG78" s="5" t="s">
        <v>112</v>
      </c>
      <c r="AH78" s="5"/>
    </row>
    <row r="79" spans="1:34" s="10" customFormat="1" ht="74.45" customHeight="1" x14ac:dyDescent="0.25">
      <c r="A79" s="5">
        <v>78</v>
      </c>
      <c r="B79" s="5" t="s">
        <v>126</v>
      </c>
      <c r="C79" s="5"/>
      <c r="D79" s="11" t="s">
        <v>45</v>
      </c>
      <c r="E79" s="7">
        <v>0</v>
      </c>
      <c r="F79" s="7">
        <v>0</v>
      </c>
      <c r="G79" s="7">
        <v>1</v>
      </c>
      <c r="H79" s="7">
        <v>3</v>
      </c>
      <c r="I79" s="7">
        <v>1</v>
      </c>
      <c r="J79" s="7">
        <v>3</v>
      </c>
      <c r="K79" s="7">
        <v>2</v>
      </c>
      <c r="L79" s="7">
        <v>2</v>
      </c>
      <c r="M79" s="7">
        <v>0</v>
      </c>
      <c r="N79" s="7">
        <v>0</v>
      </c>
      <c r="O79" s="7">
        <v>0</v>
      </c>
      <c r="P79" s="8">
        <v>0</v>
      </c>
      <c r="Q79" s="7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9">
        <f t="shared" si="1"/>
        <v>12</v>
      </c>
      <c r="AG79" s="5" t="s">
        <v>112</v>
      </c>
      <c r="AH79" s="5"/>
    </row>
    <row r="80" spans="1:34" s="10" customFormat="1" ht="74.45" customHeight="1" x14ac:dyDescent="0.25">
      <c r="A80" s="5">
        <v>79</v>
      </c>
      <c r="B80" s="5" t="s">
        <v>127</v>
      </c>
      <c r="C80" s="5"/>
      <c r="D80" s="6" t="s">
        <v>128</v>
      </c>
      <c r="E80" s="7">
        <v>0</v>
      </c>
      <c r="F80" s="7">
        <v>0</v>
      </c>
      <c r="G80" s="7">
        <f>78/6</f>
        <v>13</v>
      </c>
      <c r="H80" s="7">
        <v>1</v>
      </c>
      <c r="I80" s="7">
        <f>18/6</f>
        <v>3</v>
      </c>
      <c r="J80" s="7">
        <v>0</v>
      </c>
      <c r="K80" s="7">
        <f>30/6</f>
        <v>5</v>
      </c>
      <c r="L80" s="7">
        <f>60/6</f>
        <v>10</v>
      </c>
      <c r="M80" s="7">
        <v>0</v>
      </c>
      <c r="N80" s="7">
        <v>0</v>
      </c>
      <c r="O80" s="7">
        <v>0</v>
      </c>
      <c r="P80" s="8">
        <v>0</v>
      </c>
      <c r="Q80" s="7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9">
        <f t="shared" si="1"/>
        <v>32</v>
      </c>
      <c r="AG80" s="5" t="s">
        <v>112</v>
      </c>
      <c r="AH80" s="5"/>
    </row>
    <row r="81" spans="1:34" s="10" customFormat="1" ht="74.45" customHeight="1" x14ac:dyDescent="0.25">
      <c r="A81" s="5">
        <v>80</v>
      </c>
      <c r="B81" s="5" t="s">
        <v>129</v>
      </c>
      <c r="C81" s="5"/>
      <c r="D81" s="6" t="s">
        <v>43</v>
      </c>
      <c r="E81" s="7">
        <v>0</v>
      </c>
      <c r="F81" s="7">
        <v>16</v>
      </c>
      <c r="G81" s="7">
        <v>9</v>
      </c>
      <c r="H81" s="7">
        <v>5</v>
      </c>
      <c r="I81" s="7">
        <v>4</v>
      </c>
      <c r="J81" s="7">
        <v>11</v>
      </c>
      <c r="K81" s="7">
        <v>4</v>
      </c>
      <c r="L81" s="7">
        <v>0</v>
      </c>
      <c r="M81" s="7">
        <v>0</v>
      </c>
      <c r="N81" s="7">
        <v>0</v>
      </c>
      <c r="O81" s="7">
        <v>0</v>
      </c>
      <c r="P81" s="8">
        <v>0</v>
      </c>
      <c r="Q81" s="7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9">
        <f t="shared" si="1"/>
        <v>49</v>
      </c>
      <c r="AG81" s="5" t="s">
        <v>112</v>
      </c>
      <c r="AH81" s="5"/>
    </row>
    <row r="82" spans="1:34" s="10" customFormat="1" ht="74.45" customHeight="1" x14ac:dyDescent="0.25">
      <c r="A82" s="5">
        <v>81</v>
      </c>
      <c r="B82" s="5" t="s">
        <v>130</v>
      </c>
      <c r="C82" s="5"/>
      <c r="D82" s="11" t="s">
        <v>45</v>
      </c>
      <c r="E82" s="7">
        <v>0</v>
      </c>
      <c r="F82" s="7">
        <v>5</v>
      </c>
      <c r="G82" s="7">
        <v>14</v>
      </c>
      <c r="H82" s="7">
        <v>8</v>
      </c>
      <c r="I82" s="7">
        <v>3</v>
      </c>
      <c r="J82" s="7">
        <v>22</v>
      </c>
      <c r="K82" s="7">
        <v>11</v>
      </c>
      <c r="L82" s="7">
        <v>14</v>
      </c>
      <c r="M82" s="7">
        <v>0</v>
      </c>
      <c r="N82" s="7">
        <v>0</v>
      </c>
      <c r="O82" s="7">
        <v>0</v>
      </c>
      <c r="P82" s="8">
        <v>0</v>
      </c>
      <c r="Q82" s="7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9">
        <f t="shared" si="1"/>
        <v>77</v>
      </c>
      <c r="AG82" s="5" t="s">
        <v>112</v>
      </c>
      <c r="AH82" s="5"/>
    </row>
    <row r="83" spans="1:34" s="10" customFormat="1" ht="74.45" customHeight="1" x14ac:dyDescent="0.25">
      <c r="A83" s="5">
        <v>82</v>
      </c>
      <c r="B83" s="5" t="s">
        <v>122</v>
      </c>
      <c r="C83" s="5"/>
      <c r="D83" s="11" t="s">
        <v>45</v>
      </c>
      <c r="E83" s="7">
        <v>0</v>
      </c>
      <c r="F83" s="7">
        <v>0</v>
      </c>
      <c r="G83" s="7">
        <v>3</v>
      </c>
      <c r="H83" s="7">
        <v>3</v>
      </c>
      <c r="I83" s="7">
        <v>8</v>
      </c>
      <c r="J83" s="7">
        <v>6</v>
      </c>
      <c r="K83" s="7">
        <v>0</v>
      </c>
      <c r="L83" s="7">
        <v>4</v>
      </c>
      <c r="M83" s="7">
        <v>0</v>
      </c>
      <c r="N83" s="7">
        <v>0</v>
      </c>
      <c r="O83" s="7">
        <v>0</v>
      </c>
      <c r="P83" s="8">
        <v>0</v>
      </c>
      <c r="Q83" s="7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9">
        <f t="shared" si="1"/>
        <v>24</v>
      </c>
      <c r="AG83" s="5" t="s">
        <v>112</v>
      </c>
      <c r="AH83" s="5"/>
    </row>
    <row r="84" spans="1:34" s="10" customFormat="1" ht="74.45" customHeight="1" x14ac:dyDescent="0.25">
      <c r="A84" s="5">
        <v>83</v>
      </c>
      <c r="B84" s="5" t="s">
        <v>131</v>
      </c>
      <c r="C84" s="5"/>
      <c r="D84" s="6" t="s">
        <v>132</v>
      </c>
      <c r="E84" s="7">
        <v>0</v>
      </c>
      <c r="F84" s="7">
        <v>17</v>
      </c>
      <c r="G84" s="7">
        <v>11</v>
      </c>
      <c r="H84" s="7">
        <v>0</v>
      </c>
      <c r="I84" s="7">
        <v>12</v>
      </c>
      <c r="J84" s="7">
        <v>2</v>
      </c>
      <c r="K84" s="7">
        <v>3</v>
      </c>
      <c r="L84" s="7">
        <v>0</v>
      </c>
      <c r="M84" s="7">
        <v>0</v>
      </c>
      <c r="N84" s="7">
        <v>0</v>
      </c>
      <c r="O84" s="7">
        <v>0</v>
      </c>
      <c r="P84" s="8">
        <v>0</v>
      </c>
      <c r="Q84" s="7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9">
        <f t="shared" si="1"/>
        <v>45</v>
      </c>
      <c r="AG84" s="5" t="s">
        <v>112</v>
      </c>
      <c r="AH84" s="5"/>
    </row>
    <row r="85" spans="1:34" s="10" customFormat="1" ht="74.45" customHeight="1" x14ac:dyDescent="0.25">
      <c r="A85" s="5">
        <v>84</v>
      </c>
      <c r="B85" s="5" t="s">
        <v>133</v>
      </c>
      <c r="C85" s="5"/>
      <c r="D85" s="11" t="s">
        <v>45</v>
      </c>
      <c r="E85" s="7">
        <v>0</v>
      </c>
      <c r="F85" s="7">
        <v>0</v>
      </c>
      <c r="G85" s="7">
        <v>1</v>
      </c>
      <c r="H85" s="7">
        <v>4</v>
      </c>
      <c r="I85" s="7">
        <v>2</v>
      </c>
      <c r="J85" s="7">
        <v>3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8">
        <v>0</v>
      </c>
      <c r="Q85" s="7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9">
        <f t="shared" si="1"/>
        <v>10</v>
      </c>
      <c r="AG85" s="5" t="s">
        <v>112</v>
      </c>
      <c r="AH85" s="5"/>
    </row>
    <row r="86" spans="1:34" s="10" customFormat="1" ht="74.45" customHeight="1" x14ac:dyDescent="0.25">
      <c r="A86" s="5">
        <v>85</v>
      </c>
      <c r="B86" s="17" t="s">
        <v>134</v>
      </c>
      <c r="C86" s="18"/>
      <c r="D86" s="6" t="s">
        <v>132</v>
      </c>
      <c r="E86" s="7">
        <v>0</v>
      </c>
      <c r="F86" s="7">
        <v>23</v>
      </c>
      <c r="G86" s="7">
        <v>24</v>
      </c>
      <c r="H86" s="7">
        <v>25</v>
      </c>
      <c r="I86" s="7">
        <v>1</v>
      </c>
      <c r="J86" s="7">
        <v>1</v>
      </c>
      <c r="K86" s="7">
        <v>29</v>
      </c>
      <c r="L86" s="7">
        <v>1</v>
      </c>
      <c r="M86" s="7">
        <v>0</v>
      </c>
      <c r="N86" s="7">
        <v>0</v>
      </c>
      <c r="O86" s="7">
        <v>0</v>
      </c>
      <c r="P86" s="8">
        <v>0</v>
      </c>
      <c r="Q86" s="7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9">
        <f t="shared" si="1"/>
        <v>104</v>
      </c>
      <c r="AG86" s="19" t="s">
        <v>135</v>
      </c>
      <c r="AH86" s="19"/>
    </row>
    <row r="87" spans="1:34" s="10" customFormat="1" ht="74.45" customHeight="1" x14ac:dyDescent="0.25">
      <c r="A87" s="5">
        <v>86</v>
      </c>
      <c r="B87" s="17" t="s">
        <v>136</v>
      </c>
      <c r="C87" s="17"/>
      <c r="D87" s="6" t="s">
        <v>137</v>
      </c>
      <c r="E87" s="7">
        <v>0</v>
      </c>
      <c r="F87" s="7">
        <v>0</v>
      </c>
      <c r="G87" s="7">
        <v>1</v>
      </c>
      <c r="H87" s="7">
        <v>2</v>
      </c>
      <c r="I87" s="7">
        <v>4</v>
      </c>
      <c r="J87" s="7">
        <v>1</v>
      </c>
      <c r="K87" s="7">
        <v>2</v>
      </c>
      <c r="L87" s="7">
        <v>2</v>
      </c>
      <c r="M87" s="7">
        <v>0</v>
      </c>
      <c r="N87" s="7">
        <v>0</v>
      </c>
      <c r="O87" s="7">
        <v>0</v>
      </c>
      <c r="P87" s="8">
        <v>0</v>
      </c>
      <c r="Q87" s="7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9">
        <f t="shared" si="1"/>
        <v>12</v>
      </c>
      <c r="AG87" s="19" t="s">
        <v>135</v>
      </c>
      <c r="AH87" s="19"/>
    </row>
    <row r="88" spans="1:34" s="10" customFormat="1" ht="74.45" customHeight="1" x14ac:dyDescent="0.25">
      <c r="A88" s="5">
        <v>87</v>
      </c>
      <c r="B88" s="17" t="s">
        <v>138</v>
      </c>
      <c r="C88" s="17"/>
      <c r="D88" s="6" t="s">
        <v>137</v>
      </c>
      <c r="E88" s="7">
        <v>0</v>
      </c>
      <c r="F88" s="7">
        <v>1</v>
      </c>
      <c r="G88" s="7">
        <v>2</v>
      </c>
      <c r="H88" s="7">
        <v>2</v>
      </c>
      <c r="I88" s="7">
        <v>0</v>
      </c>
      <c r="J88" s="7">
        <v>2</v>
      </c>
      <c r="K88" s="7">
        <v>2</v>
      </c>
      <c r="L88" s="7">
        <v>2</v>
      </c>
      <c r="M88" s="7">
        <v>0</v>
      </c>
      <c r="N88" s="7">
        <v>0</v>
      </c>
      <c r="O88" s="7">
        <v>0</v>
      </c>
      <c r="P88" s="8">
        <v>0</v>
      </c>
      <c r="Q88" s="7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9">
        <f t="shared" si="1"/>
        <v>11</v>
      </c>
      <c r="AG88" s="19" t="s">
        <v>135</v>
      </c>
      <c r="AH88" s="19"/>
    </row>
    <row r="89" spans="1:34" s="10" customFormat="1" ht="74.45" customHeight="1" x14ac:dyDescent="0.25">
      <c r="A89" s="5">
        <v>88</v>
      </c>
      <c r="B89" s="20" t="s">
        <v>139</v>
      </c>
      <c r="C89" s="20"/>
      <c r="D89" s="6" t="s">
        <v>41</v>
      </c>
      <c r="E89" s="7">
        <v>2</v>
      </c>
      <c r="F89" s="7">
        <f>27+2</f>
        <v>29</v>
      </c>
      <c r="G89" s="7">
        <v>22</v>
      </c>
      <c r="H89" s="7">
        <f>14+8</f>
        <v>22</v>
      </c>
      <c r="I89" s="7">
        <v>24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8">
        <v>0</v>
      </c>
      <c r="Q89" s="7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9">
        <f t="shared" si="1"/>
        <v>99</v>
      </c>
      <c r="AG89" s="19" t="s">
        <v>135</v>
      </c>
      <c r="AH89" s="19"/>
    </row>
    <row r="90" spans="1:34" s="10" customFormat="1" ht="74.45" customHeight="1" x14ac:dyDescent="0.25">
      <c r="A90" s="5">
        <v>89</v>
      </c>
      <c r="B90" s="20" t="s">
        <v>140</v>
      </c>
      <c r="C90" s="20"/>
      <c r="D90" s="6" t="s">
        <v>41</v>
      </c>
      <c r="E90" s="7">
        <v>36</v>
      </c>
      <c r="F90" s="7">
        <v>32</v>
      </c>
      <c r="G90" s="7">
        <v>2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8">
        <v>0</v>
      </c>
      <c r="Q90" s="7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9">
        <f t="shared" si="1"/>
        <v>70</v>
      </c>
      <c r="AG90" s="19" t="s">
        <v>135</v>
      </c>
      <c r="AH90" s="19"/>
    </row>
    <row r="91" spans="1:34" s="10" customFormat="1" ht="74.45" customHeight="1" x14ac:dyDescent="0.25">
      <c r="A91" s="5">
        <v>90</v>
      </c>
      <c r="B91" s="6" t="s">
        <v>141</v>
      </c>
      <c r="C91" s="6"/>
      <c r="D91" s="6" t="s">
        <v>142</v>
      </c>
      <c r="E91" s="7">
        <v>0</v>
      </c>
      <c r="F91" s="7">
        <v>1</v>
      </c>
      <c r="G91" s="7">
        <f>12/4</f>
        <v>3</v>
      </c>
      <c r="H91" s="7">
        <v>1</v>
      </c>
      <c r="I91" s="7">
        <f>8/4</f>
        <v>2</v>
      </c>
      <c r="J91" s="7">
        <f>48/4</f>
        <v>12</v>
      </c>
      <c r="K91" s="7">
        <f>44/4</f>
        <v>11</v>
      </c>
      <c r="L91" s="7">
        <v>0</v>
      </c>
      <c r="M91" s="7">
        <v>0</v>
      </c>
      <c r="N91" s="7">
        <v>0</v>
      </c>
      <c r="O91" s="7">
        <v>0</v>
      </c>
      <c r="P91" s="8">
        <v>0</v>
      </c>
      <c r="Q91" s="7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9">
        <f t="shared" si="1"/>
        <v>30</v>
      </c>
      <c r="AG91" s="19" t="s">
        <v>135</v>
      </c>
      <c r="AH91" s="19"/>
    </row>
    <row r="92" spans="1:34" s="10" customFormat="1" ht="74.45" customHeight="1" x14ac:dyDescent="0.25">
      <c r="A92" s="5">
        <v>91</v>
      </c>
      <c r="B92" s="20" t="s">
        <v>143</v>
      </c>
      <c r="C92" s="20"/>
      <c r="D92" s="6" t="s">
        <v>41</v>
      </c>
      <c r="E92" s="7">
        <v>17</v>
      </c>
      <c r="F92" s="7">
        <f>14+5</f>
        <v>19</v>
      </c>
      <c r="G92" s="7">
        <v>20</v>
      </c>
      <c r="H92" s="7">
        <v>10</v>
      </c>
      <c r="I92" s="7">
        <v>10</v>
      </c>
      <c r="J92" s="7">
        <v>0</v>
      </c>
      <c r="K92" s="7">
        <v>3</v>
      </c>
      <c r="L92" s="7">
        <v>1</v>
      </c>
      <c r="M92" s="7">
        <v>0</v>
      </c>
      <c r="N92" s="7">
        <v>0</v>
      </c>
      <c r="O92" s="7">
        <v>0</v>
      </c>
      <c r="P92" s="8">
        <v>0</v>
      </c>
      <c r="Q92" s="7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9">
        <f t="shared" si="1"/>
        <v>80</v>
      </c>
      <c r="AG92" s="19" t="s">
        <v>135</v>
      </c>
      <c r="AH92" s="19"/>
    </row>
    <row r="93" spans="1:34" s="10" customFormat="1" ht="74.45" customHeight="1" x14ac:dyDescent="0.25">
      <c r="A93" s="5">
        <v>92</v>
      </c>
      <c r="B93" s="20" t="s">
        <v>144</v>
      </c>
      <c r="C93" s="20"/>
      <c r="D93" s="6" t="s">
        <v>41</v>
      </c>
      <c r="E93" s="7">
        <v>0</v>
      </c>
      <c r="F93" s="7">
        <f>36+2+4</f>
        <v>42</v>
      </c>
      <c r="G93" s="7">
        <v>0</v>
      </c>
      <c r="H93" s="7">
        <v>8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8">
        <v>0</v>
      </c>
      <c r="Q93" s="7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9">
        <f t="shared" si="1"/>
        <v>50</v>
      </c>
      <c r="AG93" s="19" t="s">
        <v>135</v>
      </c>
      <c r="AH93" s="19"/>
    </row>
    <row r="94" spans="1:34" s="10" customFormat="1" ht="74.45" customHeight="1" x14ac:dyDescent="0.25">
      <c r="A94" s="5">
        <v>93</v>
      </c>
      <c r="B94" s="7" t="s">
        <v>145</v>
      </c>
      <c r="C94" s="6"/>
      <c r="D94" s="6" t="s">
        <v>52</v>
      </c>
      <c r="E94" s="7">
        <v>0</v>
      </c>
      <c r="F94" s="7">
        <v>0</v>
      </c>
      <c r="G94" s="7">
        <v>0</v>
      </c>
      <c r="H94" s="7">
        <v>2</v>
      </c>
      <c r="I94" s="7">
        <v>0</v>
      </c>
      <c r="J94" s="7">
        <v>0</v>
      </c>
      <c r="K94" s="7">
        <v>1</v>
      </c>
      <c r="L94" s="7">
        <v>0</v>
      </c>
      <c r="M94" s="7">
        <v>0</v>
      </c>
      <c r="N94" s="7">
        <v>0</v>
      </c>
      <c r="O94" s="7">
        <v>0</v>
      </c>
      <c r="P94" s="8">
        <v>0</v>
      </c>
      <c r="Q94" s="7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9">
        <f t="shared" si="1"/>
        <v>3</v>
      </c>
      <c r="AG94" s="19" t="s">
        <v>135</v>
      </c>
      <c r="AH94" s="19"/>
    </row>
    <row r="95" spans="1:34" s="10" customFormat="1" ht="74.45" customHeight="1" x14ac:dyDescent="0.25">
      <c r="A95" s="5">
        <v>94</v>
      </c>
      <c r="B95" s="6" t="s">
        <v>146</v>
      </c>
      <c r="C95" s="6"/>
      <c r="D95" s="6" t="s">
        <v>147</v>
      </c>
      <c r="E95" s="7">
        <v>0</v>
      </c>
      <c r="F95" s="7">
        <v>2</v>
      </c>
      <c r="G95" s="7">
        <v>12</v>
      </c>
      <c r="H95" s="7">
        <v>7</v>
      </c>
      <c r="I95" s="7">
        <v>13</v>
      </c>
      <c r="J95" s="7">
        <v>1</v>
      </c>
      <c r="K95" s="7">
        <v>1</v>
      </c>
      <c r="L95" s="7">
        <v>0</v>
      </c>
      <c r="M95" s="7">
        <v>0</v>
      </c>
      <c r="N95" s="7">
        <v>0</v>
      </c>
      <c r="O95" s="7">
        <v>0</v>
      </c>
      <c r="P95" s="8">
        <v>0</v>
      </c>
      <c r="Q95" s="7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9">
        <f t="shared" si="1"/>
        <v>36</v>
      </c>
      <c r="AG95" s="19" t="s">
        <v>135</v>
      </c>
      <c r="AH95" s="19"/>
    </row>
    <row r="96" spans="1:34" s="10" customFormat="1" ht="74.45" customHeight="1" x14ac:dyDescent="0.25">
      <c r="A96" s="5">
        <v>95</v>
      </c>
      <c r="B96" s="6" t="s">
        <v>148</v>
      </c>
      <c r="C96" s="6"/>
      <c r="D96" s="6" t="s">
        <v>147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2</v>
      </c>
      <c r="P96" s="8">
        <v>3</v>
      </c>
      <c r="Q96" s="7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9">
        <f t="shared" si="1"/>
        <v>5</v>
      </c>
      <c r="AG96" s="19" t="s">
        <v>135</v>
      </c>
      <c r="AH96" s="19"/>
    </row>
    <row r="97" spans="1:34" s="10" customFormat="1" ht="74.45" customHeight="1" x14ac:dyDescent="0.25">
      <c r="A97" s="5">
        <v>96</v>
      </c>
      <c r="B97" s="20" t="s">
        <v>149</v>
      </c>
      <c r="C97" s="20"/>
      <c r="D97" s="6" t="s">
        <v>137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2</v>
      </c>
      <c r="N97" s="7">
        <v>2</v>
      </c>
      <c r="O97" s="7">
        <v>2</v>
      </c>
      <c r="P97" s="8">
        <v>0</v>
      </c>
      <c r="Q97" s="7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9">
        <f t="shared" si="1"/>
        <v>6</v>
      </c>
      <c r="AG97" s="19" t="s">
        <v>135</v>
      </c>
      <c r="AH97" s="19"/>
    </row>
    <row r="98" spans="1:34" s="10" customFormat="1" ht="74.45" customHeight="1" x14ac:dyDescent="0.25">
      <c r="A98" s="5">
        <v>97</v>
      </c>
      <c r="B98" s="20" t="s">
        <v>34</v>
      </c>
      <c r="C98" s="20"/>
      <c r="D98" s="6" t="s">
        <v>35</v>
      </c>
      <c r="E98" s="7">
        <v>0</v>
      </c>
      <c r="F98" s="7">
        <v>4</v>
      </c>
      <c r="G98" s="7">
        <v>13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8">
        <v>0</v>
      </c>
      <c r="Q98" s="7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9">
        <f t="shared" si="1"/>
        <v>17</v>
      </c>
      <c r="AG98" s="19" t="s">
        <v>135</v>
      </c>
      <c r="AH98" s="19"/>
    </row>
    <row r="99" spans="1:34" s="10" customFormat="1" ht="74.45" customHeight="1" x14ac:dyDescent="0.25">
      <c r="A99" s="5">
        <v>98</v>
      </c>
      <c r="B99" s="17" t="s">
        <v>150</v>
      </c>
      <c r="C99" s="17"/>
      <c r="D99" s="6" t="s">
        <v>151</v>
      </c>
      <c r="E99" s="7">
        <v>0</v>
      </c>
      <c r="F99" s="7">
        <v>1</v>
      </c>
      <c r="G99" s="7">
        <v>0</v>
      </c>
      <c r="H99" s="7">
        <v>0</v>
      </c>
      <c r="I99" s="7">
        <v>2</v>
      </c>
      <c r="J99" s="7">
        <v>0</v>
      </c>
      <c r="K99" s="7">
        <v>26</v>
      </c>
      <c r="L99" s="7">
        <v>10</v>
      </c>
      <c r="M99" s="7">
        <v>0</v>
      </c>
      <c r="N99" s="7">
        <v>0</v>
      </c>
      <c r="O99" s="7">
        <v>0</v>
      </c>
      <c r="P99" s="8">
        <v>0</v>
      </c>
      <c r="Q99" s="7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9">
        <f t="shared" si="1"/>
        <v>39</v>
      </c>
      <c r="AG99" s="19" t="s">
        <v>152</v>
      </c>
      <c r="AH99" s="19"/>
    </row>
    <row r="100" spans="1:34" s="10" customFormat="1" ht="74.45" customHeight="1" x14ac:dyDescent="0.25">
      <c r="A100" s="5">
        <v>99</v>
      </c>
      <c r="B100" s="17" t="s">
        <v>153</v>
      </c>
      <c r="C100" s="17"/>
      <c r="D100" s="6" t="s">
        <v>63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2</v>
      </c>
      <c r="N100" s="7">
        <v>4</v>
      </c>
      <c r="O100" s="7">
        <v>6</v>
      </c>
      <c r="P100" s="8">
        <v>2</v>
      </c>
      <c r="Q100" s="7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9">
        <f t="shared" si="1"/>
        <v>14</v>
      </c>
      <c r="AG100" s="19" t="s">
        <v>152</v>
      </c>
      <c r="AH100" s="19"/>
    </row>
    <row r="101" spans="1:34" s="10" customFormat="1" ht="74.45" customHeight="1" x14ac:dyDescent="0.25">
      <c r="A101" s="5">
        <v>100</v>
      </c>
      <c r="B101" s="17" t="s">
        <v>34</v>
      </c>
      <c r="C101" s="17"/>
      <c r="D101" s="6" t="s">
        <v>35</v>
      </c>
      <c r="E101" s="7">
        <v>0</v>
      </c>
      <c r="F101" s="7">
        <v>7</v>
      </c>
      <c r="G101" s="7">
        <v>13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8">
        <v>0</v>
      </c>
      <c r="Q101" s="7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9">
        <f t="shared" si="1"/>
        <v>20</v>
      </c>
      <c r="AG101" s="19" t="s">
        <v>152</v>
      </c>
      <c r="AH101" s="19"/>
    </row>
    <row r="102" spans="1:34" s="10" customFormat="1" ht="74.45" customHeight="1" x14ac:dyDescent="0.25">
      <c r="A102" s="5">
        <v>101</v>
      </c>
      <c r="B102" s="17" t="s">
        <v>154</v>
      </c>
      <c r="C102" s="17"/>
      <c r="D102" s="6" t="s">
        <v>63</v>
      </c>
      <c r="E102" s="7">
        <v>0</v>
      </c>
      <c r="F102" s="7">
        <v>0</v>
      </c>
      <c r="G102" s="7">
        <v>0</v>
      </c>
      <c r="H102" s="7">
        <v>1</v>
      </c>
      <c r="I102" s="7">
        <v>2</v>
      </c>
      <c r="J102" s="7">
        <v>1</v>
      </c>
      <c r="K102" s="7">
        <v>8</v>
      </c>
      <c r="L102" s="7">
        <v>8</v>
      </c>
      <c r="M102" s="7">
        <v>0</v>
      </c>
      <c r="N102" s="7">
        <v>0</v>
      </c>
      <c r="O102" s="7">
        <v>0</v>
      </c>
      <c r="P102" s="8">
        <v>0</v>
      </c>
      <c r="Q102" s="7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9">
        <f t="shared" si="1"/>
        <v>20</v>
      </c>
      <c r="AG102" s="19" t="s">
        <v>152</v>
      </c>
      <c r="AH102" s="19"/>
    </row>
    <row r="103" spans="1:34" s="10" customFormat="1" ht="74.45" customHeight="1" x14ac:dyDescent="0.25">
      <c r="A103" s="5">
        <v>102</v>
      </c>
      <c r="B103" s="17" t="s">
        <v>155</v>
      </c>
      <c r="C103" s="17"/>
      <c r="D103" s="6" t="s">
        <v>41</v>
      </c>
      <c r="E103" s="7">
        <v>0</v>
      </c>
      <c r="F103" s="7">
        <v>19</v>
      </c>
      <c r="G103" s="7">
        <v>18</v>
      </c>
      <c r="H103" s="7">
        <v>27</v>
      </c>
      <c r="I103" s="7">
        <v>0</v>
      </c>
      <c r="J103" s="7">
        <v>3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8">
        <v>0</v>
      </c>
      <c r="Q103" s="7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9">
        <f t="shared" si="1"/>
        <v>67</v>
      </c>
      <c r="AG103" s="19" t="s">
        <v>152</v>
      </c>
      <c r="AH103" s="19"/>
    </row>
    <row r="104" spans="1:34" s="10" customFormat="1" ht="74.45" customHeight="1" x14ac:dyDescent="0.25">
      <c r="A104" s="5">
        <v>103</v>
      </c>
      <c r="B104" s="17" t="s">
        <v>156</v>
      </c>
      <c r="C104" s="17"/>
      <c r="D104" s="6" t="s">
        <v>63</v>
      </c>
      <c r="E104" s="7">
        <v>0</v>
      </c>
      <c r="F104" s="7">
        <v>0</v>
      </c>
      <c r="G104" s="7">
        <v>0</v>
      </c>
      <c r="H104" s="7">
        <f>2+1</f>
        <v>3</v>
      </c>
      <c r="I104" s="7">
        <f>3+1</f>
        <v>4</v>
      </c>
      <c r="J104" s="7">
        <v>5</v>
      </c>
      <c r="K104" s="7">
        <v>5</v>
      </c>
      <c r="L104" s="7">
        <f>1+10</f>
        <v>11</v>
      </c>
      <c r="M104" s="7">
        <v>0</v>
      </c>
      <c r="N104" s="7">
        <v>0</v>
      </c>
      <c r="O104" s="7">
        <v>0</v>
      </c>
      <c r="P104" s="8">
        <v>0</v>
      </c>
      <c r="Q104" s="7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9">
        <f t="shared" si="1"/>
        <v>28</v>
      </c>
      <c r="AG104" s="19" t="s">
        <v>152</v>
      </c>
      <c r="AH104" s="19"/>
    </row>
    <row r="105" spans="1:34" s="10" customFormat="1" ht="74.45" customHeight="1" x14ac:dyDescent="0.25">
      <c r="A105" s="5">
        <v>104</v>
      </c>
      <c r="B105" s="17" t="s">
        <v>157</v>
      </c>
      <c r="C105" s="17"/>
      <c r="D105" s="6" t="s">
        <v>63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2</v>
      </c>
      <c r="N105" s="7">
        <v>11</v>
      </c>
      <c r="O105" s="7">
        <v>20</v>
      </c>
      <c r="P105" s="8">
        <v>2</v>
      </c>
      <c r="Q105" s="7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9">
        <f t="shared" si="1"/>
        <v>35</v>
      </c>
      <c r="AG105" s="19" t="s">
        <v>152</v>
      </c>
      <c r="AH105" s="19"/>
    </row>
    <row r="106" spans="1:34" s="10" customFormat="1" ht="74.45" customHeight="1" x14ac:dyDescent="0.25">
      <c r="A106" s="5">
        <v>105</v>
      </c>
      <c r="B106" s="17" t="s">
        <v>158</v>
      </c>
      <c r="C106" s="17"/>
      <c r="D106" s="6" t="s">
        <v>63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7</v>
      </c>
      <c r="N106" s="7">
        <v>34</v>
      </c>
      <c r="O106" s="7">
        <v>3</v>
      </c>
      <c r="P106" s="8">
        <v>0</v>
      </c>
      <c r="Q106" s="7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9">
        <f t="shared" si="1"/>
        <v>44</v>
      </c>
      <c r="AG106" s="19" t="s">
        <v>152</v>
      </c>
      <c r="AH106" s="19"/>
    </row>
    <row r="107" spans="1:34" s="10" customFormat="1" ht="74.45" customHeight="1" x14ac:dyDescent="0.25">
      <c r="A107" s="5">
        <v>106</v>
      </c>
      <c r="B107" s="17" t="s">
        <v>159</v>
      </c>
      <c r="C107" s="17"/>
      <c r="D107" s="6" t="s">
        <v>160</v>
      </c>
      <c r="E107" s="7">
        <v>0</v>
      </c>
      <c r="F107" s="7">
        <v>0</v>
      </c>
      <c r="G107" s="7">
        <v>0</v>
      </c>
      <c r="H107" s="7">
        <v>5</v>
      </c>
      <c r="I107" s="7">
        <v>2</v>
      </c>
      <c r="J107" s="7">
        <v>4</v>
      </c>
      <c r="K107" s="7">
        <v>62</v>
      </c>
      <c r="L107" s="7">
        <v>9</v>
      </c>
      <c r="M107" s="7">
        <v>0</v>
      </c>
      <c r="N107" s="7">
        <v>0</v>
      </c>
      <c r="O107" s="7">
        <v>0</v>
      </c>
      <c r="P107" s="8">
        <v>0</v>
      </c>
      <c r="Q107" s="7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9">
        <f t="shared" si="1"/>
        <v>82</v>
      </c>
      <c r="AG107" s="19" t="s">
        <v>152</v>
      </c>
      <c r="AH107" s="19"/>
    </row>
    <row r="108" spans="1:34" s="10" customFormat="1" ht="74.45" customHeight="1" x14ac:dyDescent="0.25">
      <c r="A108" s="5">
        <v>107</v>
      </c>
      <c r="B108" s="17" t="s">
        <v>161</v>
      </c>
      <c r="C108" s="17"/>
      <c r="D108" s="6" t="s">
        <v>162</v>
      </c>
      <c r="E108" s="7">
        <v>0</v>
      </c>
      <c r="F108" s="7">
        <v>0</v>
      </c>
      <c r="G108" s="7">
        <v>35</v>
      </c>
      <c r="H108" s="7">
        <v>4</v>
      </c>
      <c r="I108" s="7">
        <v>4</v>
      </c>
      <c r="J108" s="7">
        <v>25</v>
      </c>
      <c r="K108" s="7">
        <v>19</v>
      </c>
      <c r="L108" s="7">
        <v>0</v>
      </c>
      <c r="M108" s="7">
        <v>0</v>
      </c>
      <c r="N108" s="7">
        <v>0</v>
      </c>
      <c r="O108" s="7">
        <v>0</v>
      </c>
      <c r="P108" s="8">
        <v>0</v>
      </c>
      <c r="Q108" s="7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9">
        <f t="shared" si="1"/>
        <v>87</v>
      </c>
      <c r="AG108" s="19" t="s">
        <v>152</v>
      </c>
      <c r="AH108" s="19"/>
    </row>
    <row r="109" spans="1:34" s="10" customFormat="1" ht="74.45" customHeight="1" x14ac:dyDescent="0.25">
      <c r="A109" s="5">
        <v>108</v>
      </c>
      <c r="B109" s="17" t="s">
        <v>163</v>
      </c>
      <c r="C109" s="17"/>
      <c r="D109" s="6" t="s">
        <v>41</v>
      </c>
      <c r="E109" s="7">
        <v>0</v>
      </c>
      <c r="F109" s="7">
        <v>1</v>
      </c>
      <c r="G109" s="7">
        <f>2+49</f>
        <v>51</v>
      </c>
      <c r="H109" s="7">
        <v>20</v>
      </c>
      <c r="I109" s="7">
        <v>36</v>
      </c>
      <c r="J109" s="7">
        <v>2</v>
      </c>
      <c r="K109" s="7">
        <v>10</v>
      </c>
      <c r="L109" s="7">
        <v>0</v>
      </c>
      <c r="M109" s="7">
        <v>0</v>
      </c>
      <c r="N109" s="7">
        <v>0</v>
      </c>
      <c r="O109" s="7">
        <v>0</v>
      </c>
      <c r="P109" s="8">
        <v>0</v>
      </c>
      <c r="Q109" s="7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9">
        <f t="shared" si="1"/>
        <v>120</v>
      </c>
      <c r="AG109" s="19" t="s">
        <v>152</v>
      </c>
      <c r="AH109" s="19"/>
    </row>
    <row r="110" spans="1:34" s="10" customFormat="1" ht="74.45" customHeight="1" x14ac:dyDescent="0.25">
      <c r="A110" s="5">
        <v>109</v>
      </c>
      <c r="B110" s="17" t="s">
        <v>164</v>
      </c>
      <c r="C110" s="17"/>
      <c r="D110" s="11" t="s">
        <v>69</v>
      </c>
      <c r="E110" s="7">
        <v>0</v>
      </c>
      <c r="F110" s="7">
        <v>1</v>
      </c>
      <c r="G110" s="7">
        <v>5</v>
      </c>
      <c r="H110" s="7">
        <v>9</v>
      </c>
      <c r="I110" s="7">
        <v>2</v>
      </c>
      <c r="J110" s="7">
        <v>1</v>
      </c>
      <c r="K110" s="7">
        <v>15</v>
      </c>
      <c r="L110" s="7">
        <v>4</v>
      </c>
      <c r="M110" s="7">
        <v>0</v>
      </c>
      <c r="N110" s="7">
        <v>0</v>
      </c>
      <c r="O110" s="7">
        <v>0</v>
      </c>
      <c r="P110" s="8">
        <v>0</v>
      </c>
      <c r="Q110" s="7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9">
        <f t="shared" si="1"/>
        <v>37</v>
      </c>
      <c r="AG110" s="19" t="s">
        <v>152</v>
      </c>
      <c r="AH110" s="19"/>
    </row>
    <row r="111" spans="1:34" s="10" customFormat="1" ht="74.45" customHeight="1" x14ac:dyDescent="0.25">
      <c r="A111" s="5">
        <v>110</v>
      </c>
      <c r="B111" s="17" t="s">
        <v>165</v>
      </c>
      <c r="C111" s="17"/>
      <c r="D111" s="6" t="s">
        <v>41</v>
      </c>
      <c r="E111" s="7">
        <v>0</v>
      </c>
      <c r="F111" s="7">
        <v>33</v>
      </c>
      <c r="G111" s="7">
        <f>84+35</f>
        <v>119</v>
      </c>
      <c r="H111" s="7">
        <v>71</v>
      </c>
      <c r="I111" s="7">
        <v>69</v>
      </c>
      <c r="J111" s="7">
        <v>26</v>
      </c>
      <c r="K111" s="7">
        <v>52</v>
      </c>
      <c r="L111" s="7">
        <v>0</v>
      </c>
      <c r="M111" s="7">
        <v>0</v>
      </c>
      <c r="N111" s="7">
        <v>0</v>
      </c>
      <c r="O111" s="7">
        <v>0</v>
      </c>
      <c r="P111" s="8">
        <v>0</v>
      </c>
      <c r="Q111" s="7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9">
        <f t="shared" si="1"/>
        <v>370</v>
      </c>
      <c r="AG111" s="19" t="s">
        <v>152</v>
      </c>
      <c r="AH111" s="19"/>
    </row>
    <row r="112" spans="1:34" s="10" customFormat="1" ht="74.45" customHeight="1" x14ac:dyDescent="0.25">
      <c r="A112" s="5">
        <v>111</v>
      </c>
      <c r="B112" s="17" t="s">
        <v>166</v>
      </c>
      <c r="C112" s="17"/>
      <c r="D112" s="6" t="s">
        <v>75</v>
      </c>
      <c r="E112" s="7">
        <v>0</v>
      </c>
      <c r="F112" s="7">
        <f>60+66+1</f>
        <v>127</v>
      </c>
      <c r="G112" s="7">
        <f>72+84+3+24+72+54</f>
        <v>309</v>
      </c>
      <c r="H112" s="7">
        <v>11</v>
      </c>
      <c r="I112" s="7">
        <f>36+41+22+2</f>
        <v>101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8">
        <v>0</v>
      </c>
      <c r="Q112" s="7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9">
        <f t="shared" si="1"/>
        <v>548</v>
      </c>
      <c r="AG112" s="19" t="s">
        <v>152</v>
      </c>
      <c r="AH112" s="19"/>
    </row>
    <row r="113" spans="1:34" s="10" customFormat="1" ht="74.45" customHeight="1" x14ac:dyDescent="0.25">
      <c r="A113" s="5">
        <v>112</v>
      </c>
      <c r="B113" s="17" t="s">
        <v>167</v>
      </c>
      <c r="C113" s="17"/>
      <c r="D113" s="6" t="s">
        <v>41</v>
      </c>
      <c r="E113" s="7">
        <v>0</v>
      </c>
      <c r="F113" s="7">
        <v>2</v>
      </c>
      <c r="G113" s="7">
        <v>12</v>
      </c>
      <c r="H113" s="7">
        <v>42</v>
      </c>
      <c r="I113" s="7">
        <v>1</v>
      </c>
      <c r="J113" s="7">
        <v>0</v>
      </c>
      <c r="K113" s="7">
        <v>1</v>
      </c>
      <c r="L113" s="7">
        <v>0</v>
      </c>
      <c r="M113" s="7">
        <v>0</v>
      </c>
      <c r="N113" s="7">
        <v>0</v>
      </c>
      <c r="O113" s="7">
        <v>0</v>
      </c>
      <c r="P113" s="8">
        <v>0</v>
      </c>
      <c r="Q113" s="7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9">
        <f t="shared" si="1"/>
        <v>58</v>
      </c>
      <c r="AG113" s="19" t="s">
        <v>152</v>
      </c>
      <c r="AH113" s="19"/>
    </row>
    <row r="114" spans="1:34" s="10" customFormat="1" ht="74.45" customHeight="1" x14ac:dyDescent="0.25">
      <c r="A114" s="5">
        <v>113</v>
      </c>
      <c r="B114" s="17" t="s">
        <v>168</v>
      </c>
      <c r="C114" s="17"/>
      <c r="D114" s="6" t="s">
        <v>75</v>
      </c>
      <c r="E114" s="7">
        <v>0</v>
      </c>
      <c r="F114" s="7">
        <v>2</v>
      </c>
      <c r="G114" s="7">
        <v>63</v>
      </c>
      <c r="H114" s="7">
        <v>5</v>
      </c>
      <c r="I114" s="7">
        <v>16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8">
        <v>0</v>
      </c>
      <c r="Q114" s="7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9">
        <f t="shared" si="1"/>
        <v>86</v>
      </c>
      <c r="AG114" s="19" t="s">
        <v>152</v>
      </c>
      <c r="AH114" s="19"/>
    </row>
    <row r="115" spans="1:34" s="10" customFormat="1" ht="74.45" customHeight="1" x14ac:dyDescent="0.25">
      <c r="A115" s="5">
        <v>114</v>
      </c>
      <c r="B115" s="17" t="s">
        <v>169</v>
      </c>
      <c r="C115" s="17"/>
      <c r="D115" s="6" t="s">
        <v>63</v>
      </c>
      <c r="E115" s="7">
        <v>0</v>
      </c>
      <c r="F115" s="7">
        <v>2</v>
      </c>
      <c r="G115" s="7">
        <v>1</v>
      </c>
      <c r="H115" s="7">
        <v>0</v>
      </c>
      <c r="I115" s="7">
        <v>1</v>
      </c>
      <c r="J115" s="7">
        <v>1</v>
      </c>
      <c r="K115" s="7">
        <v>11</v>
      </c>
      <c r="L115" s="7">
        <v>5</v>
      </c>
      <c r="M115" s="7">
        <v>0</v>
      </c>
      <c r="N115" s="7">
        <v>0</v>
      </c>
      <c r="O115" s="7">
        <v>0</v>
      </c>
      <c r="P115" s="8">
        <v>0</v>
      </c>
      <c r="Q115" s="7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9">
        <f t="shared" si="1"/>
        <v>21</v>
      </c>
      <c r="AG115" s="19" t="s">
        <v>152</v>
      </c>
      <c r="AH115" s="19"/>
    </row>
    <row r="116" spans="1:34" s="10" customFormat="1" ht="74.45" customHeight="1" x14ac:dyDescent="0.25">
      <c r="A116" s="5">
        <v>115</v>
      </c>
      <c r="B116" s="17" t="s">
        <v>170</v>
      </c>
      <c r="C116" s="17"/>
      <c r="D116" s="6" t="s">
        <v>63</v>
      </c>
      <c r="E116" s="7">
        <v>0</v>
      </c>
      <c r="F116" s="7">
        <v>0</v>
      </c>
      <c r="G116" s="7">
        <v>0</v>
      </c>
      <c r="H116" s="7">
        <v>19</v>
      </c>
      <c r="I116" s="7">
        <v>0</v>
      </c>
      <c r="J116" s="7">
        <v>13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8">
        <v>0</v>
      </c>
      <c r="Q116" s="7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9">
        <f t="shared" si="1"/>
        <v>32</v>
      </c>
      <c r="AG116" s="19" t="s">
        <v>152</v>
      </c>
      <c r="AH116" s="19"/>
    </row>
    <row r="117" spans="1:34" s="10" customFormat="1" ht="74.45" customHeight="1" x14ac:dyDescent="0.25">
      <c r="A117" s="5">
        <v>116</v>
      </c>
      <c r="B117" s="17" t="s">
        <v>171</v>
      </c>
      <c r="C117" s="17"/>
      <c r="D117" s="6" t="s">
        <v>172</v>
      </c>
      <c r="E117" s="7">
        <v>0</v>
      </c>
      <c r="F117" s="7">
        <v>32</v>
      </c>
      <c r="G117" s="7">
        <v>53</v>
      </c>
      <c r="H117" s="7">
        <v>0</v>
      </c>
      <c r="I117" s="7">
        <v>92</v>
      </c>
      <c r="J117" s="7">
        <v>93</v>
      </c>
      <c r="K117" s="7">
        <v>10</v>
      </c>
      <c r="L117" s="7">
        <v>0</v>
      </c>
      <c r="M117" s="7">
        <v>0</v>
      </c>
      <c r="N117" s="7">
        <v>0</v>
      </c>
      <c r="O117" s="7">
        <v>0</v>
      </c>
      <c r="P117" s="8">
        <v>0</v>
      </c>
      <c r="Q117" s="7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9">
        <f t="shared" si="1"/>
        <v>280</v>
      </c>
      <c r="AG117" s="19" t="s">
        <v>152</v>
      </c>
      <c r="AH117" s="19"/>
    </row>
    <row r="118" spans="1:34" s="10" customFormat="1" ht="74.45" customHeight="1" x14ac:dyDescent="0.25">
      <c r="A118" s="5">
        <v>117</v>
      </c>
      <c r="B118" s="17" t="s">
        <v>173</v>
      </c>
      <c r="C118" s="17"/>
      <c r="D118" s="6" t="s">
        <v>63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7</v>
      </c>
      <c r="N118" s="7">
        <v>5</v>
      </c>
      <c r="O118" s="7">
        <v>0</v>
      </c>
      <c r="P118" s="8">
        <v>1</v>
      </c>
      <c r="Q118" s="7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9">
        <f t="shared" si="1"/>
        <v>13</v>
      </c>
      <c r="AG118" s="19" t="s">
        <v>152</v>
      </c>
      <c r="AH118" s="19"/>
    </row>
    <row r="119" spans="1:34" s="10" customFormat="1" ht="74.45" customHeight="1" x14ac:dyDescent="0.25">
      <c r="A119" s="5">
        <v>118</v>
      </c>
      <c r="B119" s="17" t="s">
        <v>174</v>
      </c>
      <c r="C119" s="17"/>
      <c r="D119" s="11" t="s">
        <v>175</v>
      </c>
      <c r="E119" s="7">
        <v>0</v>
      </c>
      <c r="F119" s="7">
        <v>0</v>
      </c>
      <c r="G119" s="7">
        <f>48+39</f>
        <v>87</v>
      </c>
      <c r="H119" s="7">
        <v>6</v>
      </c>
      <c r="I119" s="7">
        <v>2</v>
      </c>
      <c r="J119" s="7">
        <v>3</v>
      </c>
      <c r="K119" s="7">
        <v>3</v>
      </c>
      <c r="L119" s="7">
        <v>16</v>
      </c>
      <c r="M119" s="7">
        <v>0</v>
      </c>
      <c r="N119" s="7">
        <v>0</v>
      </c>
      <c r="O119" s="7">
        <v>0</v>
      </c>
      <c r="P119" s="8">
        <v>0</v>
      </c>
      <c r="Q119" s="7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9">
        <f t="shared" si="1"/>
        <v>117</v>
      </c>
      <c r="AG119" s="19" t="s">
        <v>152</v>
      </c>
      <c r="AH119" s="19"/>
    </row>
    <row r="120" spans="1:34" s="10" customFormat="1" ht="74.45" customHeight="1" x14ac:dyDescent="0.25">
      <c r="A120" s="5">
        <v>119</v>
      </c>
      <c r="B120" s="17" t="s">
        <v>176</v>
      </c>
      <c r="C120" s="17"/>
      <c r="D120" s="6" t="s">
        <v>63</v>
      </c>
      <c r="E120" s="7">
        <v>0</v>
      </c>
      <c r="F120" s="7">
        <v>14</v>
      </c>
      <c r="G120" s="7">
        <v>52</v>
      </c>
      <c r="H120" s="7">
        <f>17+58+1</f>
        <v>76</v>
      </c>
      <c r="I120" s="7">
        <f>1+11+21</f>
        <v>33</v>
      </c>
      <c r="J120" s="7">
        <v>11</v>
      </c>
      <c r="K120" s="7">
        <v>2</v>
      </c>
      <c r="L120" s="7">
        <f>11+13</f>
        <v>24</v>
      </c>
      <c r="M120" s="7">
        <v>0</v>
      </c>
      <c r="N120" s="7">
        <v>0</v>
      </c>
      <c r="O120" s="7">
        <v>0</v>
      </c>
      <c r="P120" s="8">
        <v>0</v>
      </c>
      <c r="Q120" s="7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9">
        <f t="shared" si="1"/>
        <v>212</v>
      </c>
      <c r="AG120" s="19" t="s">
        <v>152</v>
      </c>
      <c r="AH120" s="19"/>
    </row>
    <row r="121" spans="1:34" s="10" customFormat="1" ht="74.45" customHeight="1" x14ac:dyDescent="0.25">
      <c r="A121" s="5">
        <v>120</v>
      </c>
      <c r="B121" s="17" t="s">
        <v>145</v>
      </c>
      <c r="C121" s="17"/>
      <c r="D121" s="6" t="s">
        <v>52</v>
      </c>
      <c r="E121" s="7">
        <v>2</v>
      </c>
      <c r="F121" s="7">
        <v>3</v>
      </c>
      <c r="G121" s="7">
        <v>3</v>
      </c>
      <c r="H121" s="7">
        <v>0</v>
      </c>
      <c r="I121" s="7">
        <v>3</v>
      </c>
      <c r="J121" s="7">
        <v>1</v>
      </c>
      <c r="K121" s="7">
        <v>6</v>
      </c>
      <c r="L121" s="7">
        <v>24</v>
      </c>
      <c r="M121" s="7">
        <v>0</v>
      </c>
      <c r="N121" s="7">
        <v>0</v>
      </c>
      <c r="O121" s="7">
        <v>0</v>
      </c>
      <c r="P121" s="8">
        <v>0</v>
      </c>
      <c r="Q121" s="7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9">
        <f t="shared" si="1"/>
        <v>42</v>
      </c>
      <c r="AG121" s="19" t="s">
        <v>152</v>
      </c>
      <c r="AH121" s="19"/>
    </row>
    <row r="122" spans="1:34" s="10" customFormat="1" ht="74.45" customHeight="1" x14ac:dyDescent="0.25">
      <c r="A122" s="5">
        <v>121</v>
      </c>
      <c r="B122" s="17" t="s">
        <v>177</v>
      </c>
      <c r="C122" s="17"/>
      <c r="D122" s="6" t="s">
        <v>178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13</v>
      </c>
      <c r="N122" s="7">
        <v>67</v>
      </c>
      <c r="O122" s="7">
        <v>34</v>
      </c>
      <c r="P122" s="8">
        <v>55</v>
      </c>
      <c r="Q122" s="7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9">
        <f t="shared" si="1"/>
        <v>169</v>
      </c>
      <c r="AG122" s="19" t="s">
        <v>152</v>
      </c>
      <c r="AH122" s="19"/>
    </row>
    <row r="123" spans="1:34" s="10" customFormat="1" ht="74.45" customHeight="1" x14ac:dyDescent="0.25">
      <c r="A123" s="5">
        <v>122</v>
      </c>
      <c r="B123" s="17" t="s">
        <v>179</v>
      </c>
      <c r="C123" s="17"/>
      <c r="D123" s="6" t="s">
        <v>180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11</v>
      </c>
      <c r="N123" s="7">
        <v>5</v>
      </c>
      <c r="O123" s="7">
        <v>7</v>
      </c>
      <c r="P123" s="8">
        <v>21</v>
      </c>
      <c r="Q123" s="7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9">
        <f t="shared" si="1"/>
        <v>44</v>
      </c>
      <c r="AG123" s="19" t="s">
        <v>152</v>
      </c>
      <c r="AH123" s="19"/>
    </row>
    <row r="124" spans="1:34" s="10" customFormat="1" ht="74.45" customHeight="1" x14ac:dyDescent="0.25">
      <c r="A124" s="5">
        <v>123</v>
      </c>
      <c r="B124" s="17" t="s">
        <v>181</v>
      </c>
      <c r="C124" s="17"/>
      <c r="D124" s="6" t="s">
        <v>63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32</v>
      </c>
      <c r="N124" s="7">
        <v>3</v>
      </c>
      <c r="O124" s="7">
        <f>23+9</f>
        <v>32</v>
      </c>
      <c r="P124" s="8">
        <v>45</v>
      </c>
      <c r="Q124" s="7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9">
        <f t="shared" si="1"/>
        <v>112</v>
      </c>
      <c r="AG124" s="19" t="s">
        <v>152</v>
      </c>
      <c r="AH124" s="19"/>
    </row>
    <row r="125" spans="1:34" s="10" customFormat="1" ht="74.45" customHeight="1" x14ac:dyDescent="0.25">
      <c r="A125" s="5">
        <v>124</v>
      </c>
      <c r="B125" s="17" t="s">
        <v>182</v>
      </c>
      <c r="C125" s="17"/>
      <c r="D125" s="6" t="s">
        <v>63</v>
      </c>
      <c r="E125" s="7">
        <v>0</v>
      </c>
      <c r="F125" s="7">
        <v>0</v>
      </c>
      <c r="G125" s="7">
        <v>0</v>
      </c>
      <c r="H125" s="7">
        <v>15</v>
      </c>
      <c r="I125" s="7">
        <v>12</v>
      </c>
      <c r="J125" s="7">
        <v>8</v>
      </c>
      <c r="K125" s="7">
        <v>0</v>
      </c>
      <c r="L125" s="7">
        <v>54</v>
      </c>
      <c r="M125" s="7">
        <v>0</v>
      </c>
      <c r="N125" s="7">
        <v>0</v>
      </c>
      <c r="O125" s="7">
        <v>0</v>
      </c>
      <c r="P125" s="8">
        <v>0</v>
      </c>
      <c r="Q125" s="7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9">
        <f t="shared" si="1"/>
        <v>89</v>
      </c>
      <c r="AG125" s="19" t="s">
        <v>152</v>
      </c>
      <c r="AH125" s="19"/>
    </row>
    <row r="126" spans="1:34" s="10" customFormat="1" ht="74.45" customHeight="1" x14ac:dyDescent="0.25">
      <c r="A126" s="5">
        <v>125</v>
      </c>
      <c r="B126" s="17" t="s">
        <v>183</v>
      </c>
      <c r="C126" s="17"/>
      <c r="D126" s="11" t="s">
        <v>69</v>
      </c>
      <c r="E126" s="7">
        <v>0</v>
      </c>
      <c r="F126" s="7">
        <v>4</v>
      </c>
      <c r="G126" s="7">
        <v>13</v>
      </c>
      <c r="H126" s="7">
        <v>8</v>
      </c>
      <c r="I126" s="7">
        <v>13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8">
        <v>0</v>
      </c>
      <c r="Q126" s="7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9">
        <f t="shared" si="1"/>
        <v>38</v>
      </c>
      <c r="AG126" s="19" t="s">
        <v>152</v>
      </c>
      <c r="AH126" s="19"/>
    </row>
    <row r="127" spans="1:34" s="10" customFormat="1" ht="74.45" customHeight="1" x14ac:dyDescent="0.25">
      <c r="A127" s="5">
        <v>126</v>
      </c>
      <c r="B127" s="17" t="s">
        <v>140</v>
      </c>
      <c r="C127" s="17"/>
      <c r="D127" s="6" t="s">
        <v>41</v>
      </c>
      <c r="E127" s="7">
        <v>0</v>
      </c>
      <c r="F127" s="7">
        <v>3</v>
      </c>
      <c r="G127" s="7">
        <v>3</v>
      </c>
      <c r="H127" s="7">
        <v>30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8">
        <v>0</v>
      </c>
      <c r="Q127" s="7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9">
        <f t="shared" si="1"/>
        <v>36</v>
      </c>
      <c r="AG127" s="19" t="s">
        <v>152</v>
      </c>
      <c r="AH127" s="19"/>
    </row>
    <row r="128" spans="1:34" s="10" customFormat="1" ht="74.45" customHeight="1" x14ac:dyDescent="0.25">
      <c r="A128" s="5">
        <v>127</v>
      </c>
      <c r="B128" s="17" t="s">
        <v>143</v>
      </c>
      <c r="C128" s="17"/>
      <c r="D128" s="6" t="s">
        <v>41</v>
      </c>
      <c r="E128" s="7">
        <v>8</v>
      </c>
      <c r="F128" s="7">
        <v>5</v>
      </c>
      <c r="G128" s="7">
        <v>3</v>
      </c>
      <c r="H128" s="7">
        <v>6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8">
        <v>0</v>
      </c>
      <c r="Q128" s="7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9">
        <f t="shared" si="1"/>
        <v>22</v>
      </c>
      <c r="AG128" s="19" t="s">
        <v>152</v>
      </c>
      <c r="AH128" s="19"/>
    </row>
    <row r="129" spans="1:34" s="10" customFormat="1" ht="74.45" customHeight="1" x14ac:dyDescent="0.25">
      <c r="A129" s="5">
        <v>128</v>
      </c>
      <c r="B129" s="17" t="s">
        <v>184</v>
      </c>
      <c r="C129" s="17"/>
      <c r="D129" s="6" t="s">
        <v>80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7</v>
      </c>
      <c r="L129" s="7">
        <v>0</v>
      </c>
      <c r="M129" s="7">
        <v>12</v>
      </c>
      <c r="N129" s="7">
        <v>5</v>
      </c>
      <c r="O129" s="7">
        <v>1</v>
      </c>
      <c r="P129" s="8">
        <v>0</v>
      </c>
      <c r="Q129" s="7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9">
        <f t="shared" si="1"/>
        <v>25</v>
      </c>
      <c r="AG129" s="19" t="s">
        <v>152</v>
      </c>
      <c r="AH129" s="19"/>
    </row>
    <row r="130" spans="1:34" s="10" customFormat="1" ht="74.45" customHeight="1" x14ac:dyDescent="0.25">
      <c r="A130" s="5">
        <v>129</v>
      </c>
      <c r="B130" s="17" t="s">
        <v>185</v>
      </c>
      <c r="C130" s="17"/>
      <c r="D130" s="6" t="s">
        <v>63</v>
      </c>
      <c r="E130" s="7">
        <v>0</v>
      </c>
      <c r="F130" s="7">
        <v>34</v>
      </c>
      <c r="G130" s="7">
        <f>70+70+70+29</f>
        <v>239</v>
      </c>
      <c r="H130" s="7">
        <f>70+23</f>
        <v>93</v>
      </c>
      <c r="I130" s="7">
        <v>15</v>
      </c>
      <c r="J130" s="7">
        <v>68</v>
      </c>
      <c r="K130" s="7">
        <v>6</v>
      </c>
      <c r="L130" s="7">
        <v>0</v>
      </c>
      <c r="M130" s="7">
        <v>0</v>
      </c>
      <c r="N130" s="7">
        <v>0</v>
      </c>
      <c r="O130" s="7">
        <v>0</v>
      </c>
      <c r="P130" s="8">
        <v>0</v>
      </c>
      <c r="Q130" s="7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9">
        <f t="shared" si="1"/>
        <v>455</v>
      </c>
      <c r="AG130" s="19" t="s">
        <v>152</v>
      </c>
      <c r="AH130" s="19"/>
    </row>
    <row r="131" spans="1:34" s="10" customFormat="1" ht="74.45" customHeight="1" x14ac:dyDescent="0.25">
      <c r="A131" s="5">
        <v>130</v>
      </c>
      <c r="B131" s="17" t="s">
        <v>186</v>
      </c>
      <c r="C131" s="17"/>
      <c r="D131" s="6" t="s">
        <v>151</v>
      </c>
      <c r="E131" s="7">
        <v>0</v>
      </c>
      <c r="F131" s="7">
        <v>0</v>
      </c>
      <c r="G131" s="7">
        <v>0</v>
      </c>
      <c r="H131" s="7">
        <v>0</v>
      </c>
      <c r="I131" s="7">
        <v>10</v>
      </c>
      <c r="J131" s="7">
        <v>0</v>
      </c>
      <c r="K131" s="7">
        <v>3</v>
      </c>
      <c r="L131" s="7">
        <v>1</v>
      </c>
      <c r="M131" s="7">
        <v>0</v>
      </c>
      <c r="N131" s="7">
        <v>0</v>
      </c>
      <c r="O131" s="7">
        <v>0</v>
      </c>
      <c r="P131" s="8">
        <v>0</v>
      </c>
      <c r="Q131" s="7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9">
        <f t="shared" ref="AF131:AF194" si="2">+SUM(E131:AE131)</f>
        <v>14</v>
      </c>
      <c r="AG131" s="19" t="s">
        <v>152</v>
      </c>
      <c r="AH131" s="19"/>
    </row>
    <row r="132" spans="1:34" s="10" customFormat="1" ht="74.45" customHeight="1" x14ac:dyDescent="0.25">
      <c r="A132" s="5">
        <v>131</v>
      </c>
      <c r="B132" s="17" t="s">
        <v>187</v>
      </c>
      <c r="C132" s="17"/>
      <c r="D132" s="6" t="s">
        <v>63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8">
        <v>0</v>
      </c>
      <c r="Q132" s="7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17</v>
      </c>
      <c r="AA132" s="8">
        <v>1</v>
      </c>
      <c r="AB132" s="8">
        <v>16</v>
      </c>
      <c r="AC132" s="8">
        <v>35</v>
      </c>
      <c r="AD132" s="8">
        <v>0</v>
      </c>
      <c r="AE132" s="8">
        <v>10</v>
      </c>
      <c r="AF132" s="9">
        <f t="shared" si="2"/>
        <v>79</v>
      </c>
      <c r="AG132" s="19" t="s">
        <v>152</v>
      </c>
      <c r="AH132" s="19"/>
    </row>
    <row r="133" spans="1:34" s="10" customFormat="1" ht="74.45" customHeight="1" x14ac:dyDescent="0.25">
      <c r="A133" s="5">
        <v>132</v>
      </c>
      <c r="B133" s="17" t="s">
        <v>188</v>
      </c>
      <c r="C133" s="17"/>
      <c r="D133" s="6" t="s">
        <v>63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8">
        <v>0</v>
      </c>
      <c r="Q133" s="7">
        <f>19+13+1</f>
        <v>33</v>
      </c>
      <c r="R133" s="8">
        <f>22+4+2</f>
        <v>28</v>
      </c>
      <c r="S133" s="8">
        <f>24+7+17</f>
        <v>48</v>
      </c>
      <c r="T133" s="8">
        <f>20+12</f>
        <v>32</v>
      </c>
      <c r="U133" s="8">
        <v>17</v>
      </c>
      <c r="V133" s="8">
        <v>0</v>
      </c>
      <c r="W133" s="8">
        <f>19+10</f>
        <v>29</v>
      </c>
      <c r="X133" s="8">
        <f>19</f>
        <v>19</v>
      </c>
      <c r="Y133" s="8">
        <v>34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9">
        <f t="shared" si="2"/>
        <v>240</v>
      </c>
      <c r="AG133" s="19" t="s">
        <v>152</v>
      </c>
      <c r="AH133" s="19"/>
    </row>
    <row r="134" spans="1:34" s="10" customFormat="1" ht="74.45" customHeight="1" x14ac:dyDescent="0.25">
      <c r="A134" s="5">
        <v>133</v>
      </c>
      <c r="B134" s="17" t="s">
        <v>189</v>
      </c>
      <c r="C134" s="17"/>
      <c r="D134" s="6" t="s">
        <v>190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12</v>
      </c>
      <c r="P134" s="8">
        <v>0</v>
      </c>
      <c r="Q134" s="7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9">
        <f t="shared" si="2"/>
        <v>12</v>
      </c>
      <c r="AG134" s="19" t="s">
        <v>191</v>
      </c>
      <c r="AH134" s="19"/>
    </row>
    <row r="135" spans="1:34" s="10" customFormat="1" ht="74.45" customHeight="1" x14ac:dyDescent="0.25">
      <c r="A135" s="5">
        <v>134</v>
      </c>
      <c r="B135" s="17" t="s">
        <v>139</v>
      </c>
      <c r="C135" s="17"/>
      <c r="D135" s="6" t="s">
        <v>41</v>
      </c>
      <c r="E135" s="7">
        <v>38</v>
      </c>
      <c r="F135" s="7">
        <v>17</v>
      </c>
      <c r="G135" s="7">
        <v>1</v>
      </c>
      <c r="H135" s="7">
        <v>1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8">
        <v>0</v>
      </c>
      <c r="Q135" s="7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9">
        <f t="shared" si="2"/>
        <v>57</v>
      </c>
      <c r="AG135" s="19" t="s">
        <v>191</v>
      </c>
      <c r="AH135" s="19"/>
    </row>
    <row r="136" spans="1:34" s="10" customFormat="1" ht="74.45" customHeight="1" x14ac:dyDescent="0.25">
      <c r="A136" s="5">
        <v>135</v>
      </c>
      <c r="B136" s="17" t="s">
        <v>192</v>
      </c>
      <c r="C136" s="17"/>
      <c r="D136" s="6" t="s">
        <v>172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9</v>
      </c>
      <c r="N136" s="7">
        <v>7</v>
      </c>
      <c r="O136" s="7">
        <v>0</v>
      </c>
      <c r="P136" s="8">
        <v>0</v>
      </c>
      <c r="Q136" s="7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9">
        <f t="shared" si="2"/>
        <v>16</v>
      </c>
      <c r="AG136" s="19" t="s">
        <v>191</v>
      </c>
      <c r="AH136" s="19"/>
    </row>
    <row r="137" spans="1:34" s="10" customFormat="1" ht="74.45" customHeight="1" x14ac:dyDescent="0.25">
      <c r="A137" s="5">
        <v>136</v>
      </c>
      <c r="B137" s="17" t="s">
        <v>193</v>
      </c>
      <c r="C137" s="17"/>
      <c r="D137" s="6" t="s">
        <v>178</v>
      </c>
      <c r="E137" s="7">
        <v>0</v>
      </c>
      <c r="F137" s="7">
        <v>21</v>
      </c>
      <c r="G137" s="7">
        <v>15</v>
      </c>
      <c r="H137" s="7">
        <v>4</v>
      </c>
      <c r="I137" s="7">
        <v>11</v>
      </c>
      <c r="J137" s="7">
        <v>11</v>
      </c>
      <c r="K137" s="7">
        <v>7</v>
      </c>
      <c r="L137" s="7">
        <v>8</v>
      </c>
      <c r="M137" s="7">
        <v>0</v>
      </c>
      <c r="N137" s="7">
        <v>0</v>
      </c>
      <c r="O137" s="7">
        <v>0</v>
      </c>
      <c r="P137" s="8">
        <v>0</v>
      </c>
      <c r="Q137" s="7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9">
        <f t="shared" si="2"/>
        <v>77</v>
      </c>
      <c r="AG137" s="19" t="s">
        <v>191</v>
      </c>
      <c r="AH137" s="19"/>
    </row>
    <row r="138" spans="1:34" s="10" customFormat="1" ht="74.45" customHeight="1" x14ac:dyDescent="0.25">
      <c r="A138" s="5">
        <v>137</v>
      </c>
      <c r="B138" s="17" t="s">
        <v>171</v>
      </c>
      <c r="C138" s="17"/>
      <c r="D138" s="6" t="s">
        <v>80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7</v>
      </c>
      <c r="K138" s="7">
        <f>19+1</f>
        <v>20</v>
      </c>
      <c r="L138" s="7">
        <v>1</v>
      </c>
      <c r="M138" s="7">
        <v>0</v>
      </c>
      <c r="N138" s="7">
        <v>0</v>
      </c>
      <c r="O138" s="7">
        <v>0</v>
      </c>
      <c r="P138" s="8">
        <v>0</v>
      </c>
      <c r="Q138" s="7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9">
        <f t="shared" si="2"/>
        <v>28</v>
      </c>
      <c r="AG138" s="19" t="s">
        <v>191</v>
      </c>
      <c r="AH138" s="19"/>
    </row>
    <row r="139" spans="1:34" s="10" customFormat="1" ht="74.45" customHeight="1" x14ac:dyDescent="0.25">
      <c r="A139" s="5">
        <v>138</v>
      </c>
      <c r="B139" s="17" t="s">
        <v>194</v>
      </c>
      <c r="C139" s="17"/>
      <c r="D139" s="11" t="s">
        <v>69</v>
      </c>
      <c r="E139" s="7">
        <v>0</v>
      </c>
      <c r="F139" s="7">
        <f>65+17</f>
        <v>82</v>
      </c>
      <c r="G139" s="7">
        <f>76+2</f>
        <v>78</v>
      </c>
      <c r="H139" s="7">
        <v>42</v>
      </c>
      <c r="I139" s="7">
        <v>45</v>
      </c>
      <c r="J139" s="7">
        <f>33+5</f>
        <v>38</v>
      </c>
      <c r="K139" s="7">
        <f>7+6</f>
        <v>13</v>
      </c>
      <c r="L139" s="7">
        <v>0</v>
      </c>
      <c r="M139" s="7">
        <v>0</v>
      </c>
      <c r="N139" s="7">
        <v>0</v>
      </c>
      <c r="O139" s="7">
        <v>0</v>
      </c>
      <c r="P139" s="8">
        <v>0</v>
      </c>
      <c r="Q139" s="7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9">
        <f t="shared" si="2"/>
        <v>298</v>
      </c>
      <c r="AG139" s="19" t="s">
        <v>191</v>
      </c>
      <c r="AH139" s="19"/>
    </row>
    <row r="140" spans="1:34" s="10" customFormat="1" ht="74.45" customHeight="1" x14ac:dyDescent="0.25">
      <c r="A140" s="5">
        <v>139</v>
      </c>
      <c r="B140" s="17" t="s">
        <v>195</v>
      </c>
      <c r="C140" s="17"/>
      <c r="D140" s="11" t="s">
        <v>196</v>
      </c>
      <c r="E140" s="7">
        <v>0</v>
      </c>
      <c r="F140" s="7">
        <v>14</v>
      </c>
      <c r="G140" s="7">
        <f>39+36</f>
        <v>75</v>
      </c>
      <c r="H140" s="7">
        <v>50</v>
      </c>
      <c r="I140" s="7">
        <v>7</v>
      </c>
      <c r="J140" s="7">
        <f>46+36+36</f>
        <v>118</v>
      </c>
      <c r="K140" s="7">
        <v>3</v>
      </c>
      <c r="L140" s="7">
        <v>0</v>
      </c>
      <c r="M140" s="7">
        <v>0</v>
      </c>
      <c r="N140" s="7">
        <v>0</v>
      </c>
      <c r="O140" s="7">
        <v>0</v>
      </c>
      <c r="P140" s="8">
        <v>0</v>
      </c>
      <c r="Q140" s="7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9">
        <f t="shared" si="2"/>
        <v>267</v>
      </c>
      <c r="AG140" s="19" t="s">
        <v>191</v>
      </c>
      <c r="AH140" s="19"/>
    </row>
    <row r="141" spans="1:34" s="10" customFormat="1" ht="74.45" customHeight="1" x14ac:dyDescent="0.25">
      <c r="A141" s="5">
        <v>140</v>
      </c>
      <c r="B141" s="17" t="s">
        <v>197</v>
      </c>
      <c r="C141" s="17"/>
      <c r="D141" s="6" t="s">
        <v>162</v>
      </c>
      <c r="E141" s="7">
        <v>0</v>
      </c>
      <c r="F141" s="7">
        <v>12</v>
      </c>
      <c r="G141" s="7">
        <v>42</v>
      </c>
      <c r="H141" s="7">
        <f>34+23</f>
        <v>57</v>
      </c>
      <c r="I141" s="7">
        <f>23+36+36+8</f>
        <v>103</v>
      </c>
      <c r="J141" s="7">
        <f>5+36+31</f>
        <v>72</v>
      </c>
      <c r="K141" s="7">
        <v>18</v>
      </c>
      <c r="L141" s="7">
        <v>0</v>
      </c>
      <c r="M141" s="7">
        <v>0</v>
      </c>
      <c r="N141" s="7">
        <v>0</v>
      </c>
      <c r="O141" s="7">
        <v>0</v>
      </c>
      <c r="P141" s="8">
        <v>0</v>
      </c>
      <c r="Q141" s="7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9">
        <f t="shared" si="2"/>
        <v>304</v>
      </c>
      <c r="AG141" s="19" t="s">
        <v>191</v>
      </c>
      <c r="AH141" s="19"/>
    </row>
    <row r="142" spans="1:34" s="10" customFormat="1" ht="74.45" customHeight="1" x14ac:dyDescent="0.25">
      <c r="A142" s="5">
        <v>141</v>
      </c>
      <c r="B142" s="17" t="s">
        <v>198</v>
      </c>
      <c r="C142" s="17"/>
      <c r="D142" s="6" t="s">
        <v>35</v>
      </c>
      <c r="E142" s="7">
        <v>0</v>
      </c>
      <c r="F142" s="7">
        <f>70+29+8+60</f>
        <v>167</v>
      </c>
      <c r="G142" s="7">
        <f>72+90+48+50+21+30+30+30</f>
        <v>371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8">
        <v>0</v>
      </c>
      <c r="Q142" s="7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0</v>
      </c>
      <c r="AF142" s="9">
        <f t="shared" si="2"/>
        <v>538</v>
      </c>
      <c r="AG142" s="19" t="s">
        <v>191</v>
      </c>
      <c r="AH142" s="19"/>
    </row>
    <row r="143" spans="1:34" s="10" customFormat="1" ht="74.45" customHeight="1" x14ac:dyDescent="0.25">
      <c r="A143" s="5">
        <v>142</v>
      </c>
      <c r="B143" s="17" t="s">
        <v>140</v>
      </c>
      <c r="C143" s="17"/>
      <c r="D143" s="6" t="s">
        <v>41</v>
      </c>
      <c r="E143" s="7">
        <v>3</v>
      </c>
      <c r="F143" s="7">
        <v>5</v>
      </c>
      <c r="G143" s="7">
        <v>8</v>
      </c>
      <c r="H143" s="7">
        <v>5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8">
        <v>0</v>
      </c>
      <c r="Q143" s="7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9">
        <f t="shared" si="2"/>
        <v>21</v>
      </c>
      <c r="AG143" s="19" t="s">
        <v>191</v>
      </c>
      <c r="AH143" s="19"/>
    </row>
    <row r="144" spans="1:34" s="10" customFormat="1" ht="74.45" customHeight="1" x14ac:dyDescent="0.25">
      <c r="A144" s="5">
        <v>143</v>
      </c>
      <c r="B144" s="17" t="s">
        <v>140</v>
      </c>
      <c r="C144" s="17"/>
      <c r="D144" s="6" t="s">
        <v>41</v>
      </c>
      <c r="E144" s="7">
        <v>6</v>
      </c>
      <c r="F144" s="7">
        <f>51+12</f>
        <v>63</v>
      </c>
      <c r="G144" s="7">
        <f>336+7</f>
        <v>343</v>
      </c>
      <c r="H144" s="7">
        <f>9+12</f>
        <v>21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8">
        <v>0</v>
      </c>
      <c r="Q144" s="7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9">
        <f t="shared" si="2"/>
        <v>433</v>
      </c>
      <c r="AG144" s="19" t="s">
        <v>191</v>
      </c>
      <c r="AH144" s="19"/>
    </row>
    <row r="145" spans="1:34" s="10" customFormat="1" ht="74.45" customHeight="1" x14ac:dyDescent="0.25">
      <c r="A145" s="5">
        <v>144</v>
      </c>
      <c r="B145" s="17" t="s">
        <v>199</v>
      </c>
      <c r="C145" s="17"/>
      <c r="D145" s="6" t="s">
        <v>200</v>
      </c>
      <c r="E145" s="7">
        <v>0</v>
      </c>
      <c r="F145" s="7">
        <v>16</v>
      </c>
      <c r="G145" s="7">
        <v>0</v>
      </c>
      <c r="H145" s="7">
        <v>0</v>
      </c>
      <c r="I145" s="7">
        <v>0</v>
      </c>
      <c r="J145" s="7">
        <v>16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8">
        <v>0</v>
      </c>
      <c r="Q145" s="7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9">
        <f t="shared" si="2"/>
        <v>32</v>
      </c>
      <c r="AG145" s="19" t="s">
        <v>191</v>
      </c>
      <c r="AH145" s="19"/>
    </row>
    <row r="146" spans="1:34" s="10" customFormat="1" ht="74.45" customHeight="1" x14ac:dyDescent="0.25">
      <c r="A146" s="5">
        <v>145</v>
      </c>
      <c r="B146" s="17" t="s">
        <v>181</v>
      </c>
      <c r="C146" s="17"/>
      <c r="D146" s="6" t="s">
        <v>63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f>65+30</f>
        <v>95</v>
      </c>
      <c r="N146" s="7">
        <v>6</v>
      </c>
      <c r="O146" s="7">
        <v>1</v>
      </c>
      <c r="P146" s="8">
        <v>2</v>
      </c>
      <c r="Q146" s="7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9">
        <f t="shared" si="2"/>
        <v>104</v>
      </c>
      <c r="AG146" s="19" t="s">
        <v>191</v>
      </c>
      <c r="AH146" s="19"/>
    </row>
    <row r="147" spans="1:34" s="10" customFormat="1" ht="74.45" customHeight="1" x14ac:dyDescent="0.25">
      <c r="A147" s="5">
        <v>146</v>
      </c>
      <c r="B147" s="17" t="s">
        <v>187</v>
      </c>
      <c r="C147" s="17"/>
      <c r="D147" s="6" t="s">
        <v>63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8">
        <v>0</v>
      </c>
      <c r="Q147" s="7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f>28+36</f>
        <v>64</v>
      </c>
      <c r="AB147" s="8">
        <v>34</v>
      </c>
      <c r="AC147" s="8">
        <f>20+28</f>
        <v>48</v>
      </c>
      <c r="AD147" s="8">
        <f>19+29+30</f>
        <v>78</v>
      </c>
      <c r="AE147" s="8">
        <f>20+24</f>
        <v>44</v>
      </c>
      <c r="AF147" s="9">
        <f t="shared" si="2"/>
        <v>268</v>
      </c>
      <c r="AG147" s="19" t="s">
        <v>191</v>
      </c>
      <c r="AH147" s="19"/>
    </row>
    <row r="148" spans="1:34" s="10" customFormat="1" ht="74.45" customHeight="1" x14ac:dyDescent="0.25">
      <c r="A148" s="5">
        <v>147</v>
      </c>
      <c r="B148" s="17" t="s">
        <v>201</v>
      </c>
      <c r="C148" s="17"/>
      <c r="D148" s="6" t="s">
        <v>80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f>24+25+3</f>
        <v>52</v>
      </c>
      <c r="L148" s="7">
        <v>0</v>
      </c>
      <c r="M148" s="7">
        <f>37+24+8</f>
        <v>69</v>
      </c>
      <c r="N148" s="7">
        <f>37+24+11</f>
        <v>72</v>
      </c>
      <c r="O148" s="7">
        <f>25+16</f>
        <v>41</v>
      </c>
      <c r="P148" s="8">
        <f>7+13</f>
        <v>20</v>
      </c>
      <c r="Q148" s="7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9">
        <f t="shared" si="2"/>
        <v>254</v>
      </c>
      <c r="AG148" s="19" t="s">
        <v>191</v>
      </c>
      <c r="AH148" s="19"/>
    </row>
    <row r="149" spans="1:34" s="10" customFormat="1" ht="74.45" customHeight="1" x14ac:dyDescent="0.25">
      <c r="A149" s="5">
        <v>148</v>
      </c>
      <c r="B149" s="17" t="s">
        <v>202</v>
      </c>
      <c r="C149" s="17"/>
      <c r="D149" s="6" t="s">
        <v>80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f>144+6</f>
        <v>150</v>
      </c>
      <c r="L149" s="7">
        <v>0</v>
      </c>
      <c r="M149" s="7">
        <f>130+38+13</f>
        <v>181</v>
      </c>
      <c r="N149" s="7">
        <f>126+90+1</f>
        <v>217</v>
      </c>
      <c r="O149" s="7">
        <f>120+96+48+1+21</f>
        <v>286</v>
      </c>
      <c r="P149" s="8">
        <f>120+72+31</f>
        <v>223</v>
      </c>
      <c r="Q149" s="7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9">
        <f t="shared" si="2"/>
        <v>1057</v>
      </c>
      <c r="AG149" s="19" t="s">
        <v>191</v>
      </c>
      <c r="AH149" s="19"/>
    </row>
    <row r="150" spans="1:34" s="10" customFormat="1" ht="74.45" customHeight="1" x14ac:dyDescent="0.25">
      <c r="A150" s="5">
        <v>149</v>
      </c>
      <c r="B150" s="17" t="s">
        <v>203</v>
      </c>
      <c r="C150" s="17"/>
      <c r="D150" s="11" t="s">
        <v>69</v>
      </c>
      <c r="E150" s="7">
        <v>0</v>
      </c>
      <c r="F150" s="7">
        <v>0</v>
      </c>
      <c r="G150" s="7">
        <v>0</v>
      </c>
      <c r="H150" s="7">
        <v>0</v>
      </c>
      <c r="I150" s="7">
        <v>8</v>
      </c>
      <c r="J150" s="7">
        <v>38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8">
        <v>0</v>
      </c>
      <c r="Q150" s="7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9">
        <f t="shared" si="2"/>
        <v>46</v>
      </c>
      <c r="AG150" s="19" t="s">
        <v>191</v>
      </c>
      <c r="AH150" s="19"/>
    </row>
    <row r="151" spans="1:34" s="10" customFormat="1" ht="74.45" customHeight="1" x14ac:dyDescent="0.25">
      <c r="A151" s="5">
        <v>150</v>
      </c>
      <c r="B151" s="17" t="s">
        <v>204</v>
      </c>
      <c r="C151" s="17"/>
      <c r="D151" s="6" t="s">
        <v>205</v>
      </c>
      <c r="E151" s="7">
        <v>0</v>
      </c>
      <c r="F151" s="7">
        <v>0</v>
      </c>
      <c r="G151" s="7">
        <v>28</v>
      </c>
      <c r="H151" s="7">
        <v>8</v>
      </c>
      <c r="I151" s="7">
        <v>1</v>
      </c>
      <c r="J151" s="7">
        <v>3</v>
      </c>
      <c r="K151" s="7">
        <v>6</v>
      </c>
      <c r="L151" s="7">
        <v>0</v>
      </c>
      <c r="M151" s="7">
        <v>0</v>
      </c>
      <c r="N151" s="7">
        <v>0</v>
      </c>
      <c r="O151" s="7">
        <v>0</v>
      </c>
      <c r="P151" s="8">
        <v>0</v>
      </c>
      <c r="Q151" s="7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9">
        <f t="shared" si="2"/>
        <v>46</v>
      </c>
      <c r="AG151" s="19" t="s">
        <v>191</v>
      </c>
      <c r="AH151" s="19"/>
    </row>
    <row r="152" spans="1:34" s="10" customFormat="1" ht="74.45" customHeight="1" x14ac:dyDescent="0.25">
      <c r="A152" s="5">
        <v>151</v>
      </c>
      <c r="B152" s="17" t="s">
        <v>206</v>
      </c>
      <c r="C152" s="17"/>
      <c r="D152" s="11" t="s">
        <v>69</v>
      </c>
      <c r="E152" s="7">
        <v>0</v>
      </c>
      <c r="F152" s="7">
        <f>15+14</f>
        <v>29</v>
      </c>
      <c r="G152" s="7">
        <f>99+10</f>
        <v>109</v>
      </c>
      <c r="H152" s="7">
        <v>16</v>
      </c>
      <c r="I152" s="7">
        <v>1</v>
      </c>
      <c r="J152" s="7">
        <f>23+19</f>
        <v>42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8">
        <v>0</v>
      </c>
      <c r="Q152" s="7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9">
        <f t="shared" si="2"/>
        <v>197</v>
      </c>
      <c r="AG152" s="19" t="s">
        <v>191</v>
      </c>
      <c r="AH152" s="19"/>
    </row>
    <row r="153" spans="1:34" s="10" customFormat="1" ht="74.45" customHeight="1" x14ac:dyDescent="0.25">
      <c r="A153" s="5">
        <v>152</v>
      </c>
      <c r="B153" s="17" t="s">
        <v>207</v>
      </c>
      <c r="C153" s="17"/>
      <c r="D153" s="6" t="s">
        <v>41</v>
      </c>
      <c r="E153" s="7">
        <v>0</v>
      </c>
      <c r="F153" s="7">
        <f>31+36+36</f>
        <v>103</v>
      </c>
      <c r="G153" s="7">
        <f>34+36+36</f>
        <v>106</v>
      </c>
      <c r="H153" s="7">
        <f>36+36+23</f>
        <v>95</v>
      </c>
      <c r="I153" s="7">
        <f>6+36+36</f>
        <v>78</v>
      </c>
      <c r="J153" s="7">
        <v>32</v>
      </c>
      <c r="K153" s="7">
        <f>36+36+36+36+16</f>
        <v>160</v>
      </c>
      <c r="L153" s="7">
        <v>16</v>
      </c>
      <c r="M153" s="7">
        <v>0</v>
      </c>
      <c r="N153" s="7">
        <v>0</v>
      </c>
      <c r="O153" s="7">
        <v>0</v>
      </c>
      <c r="P153" s="8">
        <v>0</v>
      </c>
      <c r="Q153" s="7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9">
        <f t="shared" si="2"/>
        <v>590</v>
      </c>
      <c r="AG153" s="19" t="s">
        <v>191</v>
      </c>
      <c r="AH153" s="19"/>
    </row>
    <row r="154" spans="1:34" s="10" customFormat="1" ht="74.45" customHeight="1" x14ac:dyDescent="0.25">
      <c r="A154" s="5">
        <v>153</v>
      </c>
      <c r="B154" s="17" t="s">
        <v>208</v>
      </c>
      <c r="C154" s="17"/>
      <c r="D154" s="6" t="s">
        <v>209</v>
      </c>
      <c r="E154" s="7">
        <v>0</v>
      </c>
      <c r="F154" s="7">
        <v>6</v>
      </c>
      <c r="G154" s="7">
        <v>5</v>
      </c>
      <c r="H154" s="7">
        <v>4</v>
      </c>
      <c r="I154" s="7">
        <v>42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8">
        <v>0</v>
      </c>
      <c r="Q154" s="7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9">
        <f t="shared" si="2"/>
        <v>57</v>
      </c>
      <c r="AG154" s="19" t="s">
        <v>191</v>
      </c>
      <c r="AH154" s="19"/>
    </row>
    <row r="155" spans="1:34" s="10" customFormat="1" ht="74.45" customHeight="1" x14ac:dyDescent="0.25">
      <c r="A155" s="5">
        <v>154</v>
      </c>
      <c r="B155" s="17" t="s">
        <v>144</v>
      </c>
      <c r="C155" s="17"/>
      <c r="D155" s="6" t="s">
        <v>41</v>
      </c>
      <c r="E155" s="7">
        <v>0</v>
      </c>
      <c r="F155" s="7">
        <v>0</v>
      </c>
      <c r="G155" s="7">
        <v>12</v>
      </c>
      <c r="H155" s="7">
        <v>3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8">
        <v>0</v>
      </c>
      <c r="Q155" s="7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9">
        <f t="shared" si="2"/>
        <v>15</v>
      </c>
      <c r="AG155" s="19" t="s">
        <v>191</v>
      </c>
      <c r="AH155" s="19"/>
    </row>
    <row r="156" spans="1:34" s="10" customFormat="1" ht="74.45" customHeight="1" x14ac:dyDescent="0.25">
      <c r="A156" s="5">
        <v>155</v>
      </c>
      <c r="B156" s="17" t="s">
        <v>144</v>
      </c>
      <c r="C156" s="17"/>
      <c r="D156" s="6" t="s">
        <v>41</v>
      </c>
      <c r="E156" s="7">
        <v>21</v>
      </c>
      <c r="F156" s="7">
        <v>25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8">
        <v>0</v>
      </c>
      <c r="Q156" s="7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9">
        <f t="shared" si="2"/>
        <v>46</v>
      </c>
      <c r="AG156" s="19" t="s">
        <v>191</v>
      </c>
      <c r="AH156" s="19"/>
    </row>
    <row r="157" spans="1:34" s="10" customFormat="1" ht="74.45" customHeight="1" x14ac:dyDescent="0.25">
      <c r="A157" s="5">
        <v>156</v>
      </c>
      <c r="B157" s="17" t="s">
        <v>210</v>
      </c>
      <c r="C157" s="17"/>
      <c r="D157" s="11" t="s">
        <v>69</v>
      </c>
      <c r="E157" s="7">
        <v>0</v>
      </c>
      <c r="F157" s="7">
        <v>0</v>
      </c>
      <c r="G157" s="7">
        <v>34</v>
      </c>
      <c r="H157" s="7">
        <v>20</v>
      </c>
      <c r="I157" s="7">
        <f>24+1+55</f>
        <v>80</v>
      </c>
      <c r="J157" s="7">
        <v>26</v>
      </c>
      <c r="K157" s="7">
        <v>24</v>
      </c>
      <c r="L157" s="7">
        <v>15</v>
      </c>
      <c r="M157" s="7">
        <v>0</v>
      </c>
      <c r="N157" s="7">
        <v>0</v>
      </c>
      <c r="O157" s="7">
        <v>0</v>
      </c>
      <c r="P157" s="8">
        <v>0</v>
      </c>
      <c r="Q157" s="7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9">
        <f t="shared" si="2"/>
        <v>199</v>
      </c>
      <c r="AG157" s="19" t="s">
        <v>191</v>
      </c>
      <c r="AH157" s="19"/>
    </row>
    <row r="158" spans="1:34" s="10" customFormat="1" ht="74.45" customHeight="1" x14ac:dyDescent="0.25">
      <c r="A158" s="5">
        <v>157</v>
      </c>
      <c r="B158" s="17" t="s">
        <v>143</v>
      </c>
      <c r="C158" s="17"/>
      <c r="D158" s="6" t="s">
        <v>41</v>
      </c>
      <c r="E158" s="7">
        <v>3</v>
      </c>
      <c r="F158" s="7">
        <v>4</v>
      </c>
      <c r="G158" s="7">
        <v>13</v>
      </c>
      <c r="H158" s="7">
        <v>8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8">
        <v>0</v>
      </c>
      <c r="Q158" s="7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9">
        <f t="shared" si="2"/>
        <v>28</v>
      </c>
      <c r="AG158" s="19" t="s">
        <v>191</v>
      </c>
      <c r="AH158" s="19"/>
    </row>
    <row r="159" spans="1:34" s="10" customFormat="1" ht="74.45" customHeight="1" x14ac:dyDescent="0.25">
      <c r="A159" s="5">
        <v>158</v>
      </c>
      <c r="B159" s="17">
        <v>19847410</v>
      </c>
      <c r="C159" s="17"/>
      <c r="D159" s="6" t="s">
        <v>52</v>
      </c>
      <c r="E159" s="7">
        <v>0</v>
      </c>
      <c r="F159" s="7">
        <v>0</v>
      </c>
      <c r="G159" s="7">
        <v>0</v>
      </c>
      <c r="H159" s="7">
        <v>11</v>
      </c>
      <c r="I159" s="7">
        <v>0</v>
      </c>
      <c r="J159" s="7">
        <v>0</v>
      </c>
      <c r="K159" s="7">
        <v>0</v>
      </c>
      <c r="L159" s="7">
        <v>2</v>
      </c>
      <c r="M159" s="7">
        <v>0</v>
      </c>
      <c r="N159" s="7">
        <v>0</v>
      </c>
      <c r="O159" s="7">
        <v>0</v>
      </c>
      <c r="P159" s="8">
        <v>0</v>
      </c>
      <c r="Q159" s="7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9">
        <f t="shared" si="2"/>
        <v>13</v>
      </c>
      <c r="AG159" s="19" t="s">
        <v>191</v>
      </c>
      <c r="AH159" s="19"/>
    </row>
    <row r="160" spans="1:34" s="10" customFormat="1" ht="74.45" customHeight="1" x14ac:dyDescent="0.25">
      <c r="A160" s="5">
        <v>159</v>
      </c>
      <c r="B160" s="17" t="s">
        <v>211</v>
      </c>
      <c r="C160" s="17"/>
      <c r="D160" s="6" t="s">
        <v>212</v>
      </c>
      <c r="E160" s="7">
        <v>0</v>
      </c>
      <c r="F160" s="7">
        <v>1</v>
      </c>
      <c r="G160" s="7">
        <v>1</v>
      </c>
      <c r="H160" s="7">
        <v>3</v>
      </c>
      <c r="I160" s="7">
        <v>1</v>
      </c>
      <c r="J160" s="7">
        <v>3</v>
      </c>
      <c r="K160" s="7">
        <v>0</v>
      </c>
      <c r="L160" s="7">
        <v>1</v>
      </c>
      <c r="M160" s="7">
        <v>0</v>
      </c>
      <c r="N160" s="7">
        <v>0</v>
      </c>
      <c r="O160" s="7">
        <v>0</v>
      </c>
      <c r="P160" s="8">
        <v>0</v>
      </c>
      <c r="Q160" s="7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9">
        <f t="shared" si="2"/>
        <v>10</v>
      </c>
      <c r="AG160" s="19" t="s">
        <v>191</v>
      </c>
      <c r="AH160" s="19"/>
    </row>
    <row r="161" spans="1:34" s="10" customFormat="1" ht="74.45" customHeight="1" x14ac:dyDescent="0.25">
      <c r="A161" s="5">
        <v>160</v>
      </c>
      <c r="B161" s="17" t="s">
        <v>182</v>
      </c>
      <c r="C161" s="17"/>
      <c r="D161" s="6" t="s">
        <v>63</v>
      </c>
      <c r="E161" s="7">
        <v>0</v>
      </c>
      <c r="F161" s="7">
        <v>0</v>
      </c>
      <c r="G161" s="7">
        <v>0</v>
      </c>
      <c r="H161" s="7">
        <v>59</v>
      </c>
      <c r="I161" s="7">
        <v>0</v>
      </c>
      <c r="J161" s="7">
        <v>24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8">
        <v>0</v>
      </c>
      <c r="Q161" s="7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9">
        <f t="shared" si="2"/>
        <v>83</v>
      </c>
      <c r="AG161" s="19" t="s">
        <v>191</v>
      </c>
      <c r="AH161" s="19"/>
    </row>
    <row r="162" spans="1:34" s="10" customFormat="1" ht="74.45" customHeight="1" x14ac:dyDescent="0.25">
      <c r="A162" s="5">
        <v>161</v>
      </c>
      <c r="B162" s="17" t="s">
        <v>213</v>
      </c>
      <c r="C162" s="17"/>
      <c r="D162" s="6" t="s">
        <v>214</v>
      </c>
      <c r="E162" s="7">
        <v>0</v>
      </c>
      <c r="F162" s="7">
        <v>6</v>
      </c>
      <c r="G162" s="7">
        <v>4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8">
        <v>0</v>
      </c>
      <c r="Q162" s="7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9">
        <f t="shared" si="2"/>
        <v>10</v>
      </c>
      <c r="AG162" s="19" t="s">
        <v>191</v>
      </c>
      <c r="AH162" s="19"/>
    </row>
    <row r="163" spans="1:34" s="10" customFormat="1" ht="74.45" customHeight="1" x14ac:dyDescent="0.25">
      <c r="A163" s="5">
        <v>162</v>
      </c>
      <c r="B163" s="17" t="s">
        <v>215</v>
      </c>
      <c r="C163" s="17"/>
      <c r="D163" s="6" t="s">
        <v>216</v>
      </c>
      <c r="E163" s="7">
        <v>0</v>
      </c>
      <c r="F163" s="7">
        <v>10</v>
      </c>
      <c r="G163" s="7">
        <v>10</v>
      </c>
      <c r="H163" s="7">
        <v>1</v>
      </c>
      <c r="I163" s="7">
        <v>1</v>
      </c>
      <c r="J163" s="7">
        <v>7</v>
      </c>
      <c r="K163" s="7">
        <v>11</v>
      </c>
      <c r="L163" s="7">
        <v>0</v>
      </c>
      <c r="M163" s="7">
        <v>0</v>
      </c>
      <c r="N163" s="7">
        <v>0</v>
      </c>
      <c r="O163" s="7">
        <v>0</v>
      </c>
      <c r="P163" s="8">
        <v>0</v>
      </c>
      <c r="Q163" s="7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9">
        <f t="shared" si="2"/>
        <v>40</v>
      </c>
      <c r="AG163" s="19" t="s">
        <v>217</v>
      </c>
      <c r="AH163" s="19"/>
    </row>
    <row r="164" spans="1:34" s="10" customFormat="1" ht="74.45" customHeight="1" x14ac:dyDescent="0.25">
      <c r="A164" s="5">
        <v>163</v>
      </c>
      <c r="B164" s="17" t="s">
        <v>218</v>
      </c>
      <c r="C164" s="17"/>
      <c r="D164" s="11" t="s">
        <v>45</v>
      </c>
      <c r="E164" s="7">
        <v>0</v>
      </c>
      <c r="F164" s="7">
        <v>0</v>
      </c>
      <c r="G164" s="7">
        <v>1</v>
      </c>
      <c r="H164" s="7">
        <v>8</v>
      </c>
      <c r="I164" s="7">
        <v>0</v>
      </c>
      <c r="J164" s="7">
        <v>5</v>
      </c>
      <c r="K164" s="7">
        <v>22</v>
      </c>
      <c r="L164" s="7">
        <v>0</v>
      </c>
      <c r="M164" s="7">
        <v>0</v>
      </c>
      <c r="N164" s="7">
        <v>0</v>
      </c>
      <c r="O164" s="7">
        <v>0</v>
      </c>
      <c r="P164" s="8">
        <v>0</v>
      </c>
      <c r="Q164" s="7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9">
        <f t="shared" si="2"/>
        <v>36</v>
      </c>
      <c r="AG164" s="19" t="s">
        <v>217</v>
      </c>
      <c r="AH164" s="19"/>
    </row>
    <row r="165" spans="1:34" s="10" customFormat="1" ht="74.45" customHeight="1" x14ac:dyDescent="0.25">
      <c r="A165" s="5">
        <v>164</v>
      </c>
      <c r="B165" s="17" t="s">
        <v>219</v>
      </c>
      <c r="C165" s="17"/>
      <c r="D165" s="6" t="s">
        <v>220</v>
      </c>
      <c r="E165" s="7">
        <v>0</v>
      </c>
      <c r="F165" s="7">
        <v>13</v>
      </c>
      <c r="G165" s="7">
        <v>25</v>
      </c>
      <c r="H165" s="7">
        <v>33</v>
      </c>
      <c r="I165" s="7">
        <v>73</v>
      </c>
      <c r="J165" s="7">
        <v>27</v>
      </c>
      <c r="K165" s="7">
        <v>55</v>
      </c>
      <c r="L165" s="7">
        <v>11</v>
      </c>
      <c r="M165" s="7">
        <v>0</v>
      </c>
      <c r="N165" s="7">
        <v>0</v>
      </c>
      <c r="O165" s="7">
        <v>0</v>
      </c>
      <c r="P165" s="8">
        <v>0</v>
      </c>
      <c r="Q165" s="7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9">
        <f t="shared" si="2"/>
        <v>237</v>
      </c>
      <c r="AG165" s="19" t="s">
        <v>217</v>
      </c>
      <c r="AH165" s="19"/>
    </row>
    <row r="166" spans="1:34" s="10" customFormat="1" ht="74.45" customHeight="1" x14ac:dyDescent="0.25">
      <c r="A166" s="5">
        <v>165</v>
      </c>
      <c r="B166" s="17" t="s">
        <v>55</v>
      </c>
      <c r="C166" s="17"/>
      <c r="D166" s="6" t="s">
        <v>35</v>
      </c>
      <c r="E166" s="7">
        <v>0</v>
      </c>
      <c r="F166" s="7">
        <v>38</v>
      </c>
      <c r="G166" s="7">
        <v>6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8">
        <v>0</v>
      </c>
      <c r="Q166" s="7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9">
        <f t="shared" si="2"/>
        <v>44</v>
      </c>
      <c r="AG166" s="19" t="s">
        <v>217</v>
      </c>
      <c r="AH166" s="19"/>
    </row>
    <row r="167" spans="1:34" s="10" customFormat="1" ht="74.45" customHeight="1" x14ac:dyDescent="0.25">
      <c r="A167" s="5">
        <v>166</v>
      </c>
      <c r="B167" s="17" t="s">
        <v>221</v>
      </c>
      <c r="C167" s="17"/>
      <c r="D167" s="6" t="s">
        <v>41</v>
      </c>
      <c r="E167" s="7">
        <v>0</v>
      </c>
      <c r="F167" s="7">
        <v>24</v>
      </c>
      <c r="G167" s="7">
        <f>32+36</f>
        <v>68</v>
      </c>
      <c r="H167" s="7">
        <v>16</v>
      </c>
      <c r="I167" s="7">
        <v>6</v>
      </c>
      <c r="J167" s="7">
        <v>11</v>
      </c>
      <c r="K167" s="7">
        <v>34</v>
      </c>
      <c r="L167" s="7">
        <v>0</v>
      </c>
      <c r="M167" s="7">
        <v>0</v>
      </c>
      <c r="N167" s="7">
        <v>0</v>
      </c>
      <c r="O167" s="7">
        <v>0</v>
      </c>
      <c r="P167" s="8">
        <v>0</v>
      </c>
      <c r="Q167" s="7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9">
        <f t="shared" si="2"/>
        <v>159</v>
      </c>
      <c r="AG167" s="19" t="s">
        <v>217</v>
      </c>
      <c r="AH167" s="19"/>
    </row>
    <row r="168" spans="1:34" s="10" customFormat="1" ht="74.45" customHeight="1" x14ac:dyDescent="0.25">
      <c r="A168" s="5">
        <v>167</v>
      </c>
      <c r="B168" s="17" t="s">
        <v>222</v>
      </c>
      <c r="C168" s="17"/>
      <c r="D168" s="6" t="s">
        <v>41</v>
      </c>
      <c r="E168" s="7">
        <v>0</v>
      </c>
      <c r="F168" s="7">
        <v>1</v>
      </c>
      <c r="G168" s="7">
        <v>11</v>
      </c>
      <c r="H168" s="7">
        <v>10</v>
      </c>
      <c r="I168" s="7">
        <v>11</v>
      </c>
      <c r="J168" s="7">
        <v>0</v>
      </c>
      <c r="K168" s="7">
        <v>13</v>
      </c>
      <c r="L168" s="7">
        <v>1</v>
      </c>
      <c r="M168" s="7">
        <v>0</v>
      </c>
      <c r="N168" s="7">
        <v>0</v>
      </c>
      <c r="O168" s="7">
        <v>0</v>
      </c>
      <c r="P168" s="8">
        <v>0</v>
      </c>
      <c r="Q168" s="7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9">
        <f t="shared" si="2"/>
        <v>47</v>
      </c>
      <c r="AG168" s="19" t="s">
        <v>217</v>
      </c>
      <c r="AH168" s="19"/>
    </row>
    <row r="169" spans="1:34" s="10" customFormat="1" ht="74.45" customHeight="1" x14ac:dyDescent="0.25">
      <c r="A169" s="5">
        <v>168</v>
      </c>
      <c r="B169" s="17" t="s">
        <v>223</v>
      </c>
      <c r="C169" s="17"/>
      <c r="D169" s="6" t="s">
        <v>224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21</v>
      </c>
      <c r="L169" s="7">
        <v>0</v>
      </c>
      <c r="M169" s="7">
        <v>11</v>
      </c>
      <c r="N169" s="7">
        <v>14</v>
      </c>
      <c r="O169" s="7">
        <v>28</v>
      </c>
      <c r="P169" s="8">
        <v>0</v>
      </c>
      <c r="Q169" s="7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9">
        <f t="shared" si="2"/>
        <v>74</v>
      </c>
      <c r="AG169" s="19" t="s">
        <v>217</v>
      </c>
      <c r="AH169" s="19"/>
    </row>
    <row r="170" spans="1:34" s="10" customFormat="1" ht="74.45" customHeight="1" x14ac:dyDescent="0.25">
      <c r="A170" s="5">
        <v>169</v>
      </c>
      <c r="B170" s="17" t="s">
        <v>225</v>
      </c>
      <c r="C170" s="17"/>
      <c r="D170" s="6" t="s">
        <v>224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3</v>
      </c>
      <c r="L170" s="7">
        <v>0</v>
      </c>
      <c r="M170" s="7">
        <v>0</v>
      </c>
      <c r="N170" s="7">
        <v>10</v>
      </c>
      <c r="O170" s="7">
        <v>0</v>
      </c>
      <c r="P170" s="8">
        <v>10</v>
      </c>
      <c r="Q170" s="7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9">
        <f t="shared" si="2"/>
        <v>23</v>
      </c>
      <c r="AG170" s="19" t="s">
        <v>217</v>
      </c>
      <c r="AH170" s="19"/>
    </row>
    <row r="171" spans="1:34" s="10" customFormat="1" ht="74.45" customHeight="1" x14ac:dyDescent="0.25">
      <c r="A171" s="5">
        <v>170</v>
      </c>
      <c r="B171" s="17" t="s">
        <v>226</v>
      </c>
      <c r="C171" s="17"/>
      <c r="D171" s="6" t="s">
        <v>224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5</v>
      </c>
      <c r="L171" s="7">
        <v>0</v>
      </c>
      <c r="M171" s="7">
        <v>8</v>
      </c>
      <c r="N171" s="7">
        <v>0</v>
      </c>
      <c r="O171" s="7">
        <v>4</v>
      </c>
      <c r="P171" s="8">
        <v>13</v>
      </c>
      <c r="Q171" s="7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9">
        <f t="shared" si="2"/>
        <v>30</v>
      </c>
      <c r="AG171" s="19" t="s">
        <v>217</v>
      </c>
      <c r="AH171" s="19"/>
    </row>
    <row r="172" spans="1:34" s="10" customFormat="1" ht="74.45" customHeight="1" x14ac:dyDescent="0.25">
      <c r="A172" s="5">
        <v>171</v>
      </c>
      <c r="B172" s="17" t="s">
        <v>34</v>
      </c>
      <c r="C172" s="17"/>
      <c r="D172" s="6" t="s">
        <v>35</v>
      </c>
      <c r="E172" s="7">
        <v>0</v>
      </c>
      <c r="F172" s="7">
        <v>0</v>
      </c>
      <c r="G172" s="7">
        <f>18+18+18</f>
        <v>54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8">
        <v>0</v>
      </c>
      <c r="Q172" s="7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9">
        <f t="shared" si="2"/>
        <v>54</v>
      </c>
      <c r="AG172" s="19" t="s">
        <v>217</v>
      </c>
      <c r="AH172" s="19"/>
    </row>
    <row r="173" spans="1:34" s="10" customFormat="1" ht="74.45" customHeight="1" x14ac:dyDescent="0.25">
      <c r="A173" s="5">
        <v>172</v>
      </c>
      <c r="B173" s="17" t="s">
        <v>39</v>
      </c>
      <c r="C173" s="17"/>
      <c r="D173" s="6" t="s">
        <v>35</v>
      </c>
      <c r="E173" s="7">
        <v>0</v>
      </c>
      <c r="F173" s="7">
        <v>40</v>
      </c>
      <c r="G173" s="7">
        <v>11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8">
        <v>0</v>
      </c>
      <c r="Q173" s="7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9">
        <f t="shared" si="2"/>
        <v>51</v>
      </c>
      <c r="AG173" s="19" t="s">
        <v>217</v>
      </c>
      <c r="AH173" s="19"/>
    </row>
    <row r="174" spans="1:34" s="10" customFormat="1" ht="74.45" customHeight="1" x14ac:dyDescent="0.25">
      <c r="A174" s="5">
        <v>173</v>
      </c>
      <c r="B174" s="17" t="s">
        <v>139</v>
      </c>
      <c r="C174" s="17"/>
      <c r="D174" s="6" t="s">
        <v>41</v>
      </c>
      <c r="E174" s="7">
        <f>28+6</f>
        <v>34</v>
      </c>
      <c r="F174" s="7">
        <v>7</v>
      </c>
      <c r="G174" s="7">
        <v>9</v>
      </c>
      <c r="H174" s="7">
        <f>15+3</f>
        <v>18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8">
        <v>0</v>
      </c>
      <c r="Q174" s="7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9">
        <f t="shared" si="2"/>
        <v>68</v>
      </c>
      <c r="AG174" s="19" t="s">
        <v>217</v>
      </c>
      <c r="AH174" s="19"/>
    </row>
    <row r="175" spans="1:34" s="10" customFormat="1" ht="74.45" customHeight="1" x14ac:dyDescent="0.25">
      <c r="A175" s="5">
        <v>174</v>
      </c>
      <c r="B175" s="17" t="s">
        <v>227</v>
      </c>
      <c r="C175" s="17"/>
      <c r="D175" s="6" t="s">
        <v>41</v>
      </c>
      <c r="E175" s="7">
        <v>0</v>
      </c>
      <c r="F175" s="7">
        <v>26</v>
      </c>
      <c r="G175" s="7">
        <v>33</v>
      </c>
      <c r="H175" s="7">
        <v>21</v>
      </c>
      <c r="I175" s="7">
        <v>30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8">
        <v>0</v>
      </c>
      <c r="Q175" s="7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9">
        <f t="shared" si="2"/>
        <v>110</v>
      </c>
      <c r="AG175" s="19" t="s">
        <v>217</v>
      </c>
      <c r="AH175" s="19"/>
    </row>
    <row r="176" spans="1:34" s="10" customFormat="1" ht="74.45" customHeight="1" x14ac:dyDescent="0.25">
      <c r="A176" s="5">
        <v>175</v>
      </c>
      <c r="B176" s="17" t="s">
        <v>228</v>
      </c>
      <c r="C176" s="17"/>
      <c r="D176" s="6" t="s">
        <v>63</v>
      </c>
      <c r="E176" s="7">
        <f>12+12+12</f>
        <v>36</v>
      </c>
      <c r="F176" s="7">
        <f>12+12+12+12+12+12</f>
        <v>72</v>
      </c>
      <c r="G176" s="7">
        <f>12+12+12+12+12+12+12+12+12+12+12+12+12+12+12+12+12+12+12+12</f>
        <v>240</v>
      </c>
      <c r="H176" s="7">
        <f>12+12+12</f>
        <v>36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8">
        <v>0</v>
      </c>
      <c r="Q176" s="7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9">
        <f t="shared" si="2"/>
        <v>384</v>
      </c>
      <c r="AG176" s="19" t="s">
        <v>217</v>
      </c>
      <c r="AH176" s="19"/>
    </row>
    <row r="177" spans="1:34" s="10" customFormat="1" ht="74.45" customHeight="1" x14ac:dyDescent="0.25">
      <c r="A177" s="5">
        <v>176</v>
      </c>
      <c r="B177" s="17">
        <v>18886110</v>
      </c>
      <c r="C177" s="17"/>
      <c r="D177" s="6" t="s">
        <v>41</v>
      </c>
      <c r="E177" s="7">
        <v>0</v>
      </c>
      <c r="F177" s="7">
        <v>3</v>
      </c>
      <c r="G177" s="7">
        <v>2</v>
      </c>
      <c r="H177" s="7">
        <v>0</v>
      </c>
      <c r="I177" s="7">
        <v>1</v>
      </c>
      <c r="J177" s="7">
        <v>2</v>
      </c>
      <c r="K177" s="7">
        <v>13</v>
      </c>
      <c r="L177" s="7">
        <v>0</v>
      </c>
      <c r="M177" s="7">
        <v>0</v>
      </c>
      <c r="N177" s="7">
        <v>0</v>
      </c>
      <c r="O177" s="7">
        <v>0</v>
      </c>
      <c r="P177" s="8">
        <v>0</v>
      </c>
      <c r="Q177" s="7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9">
        <f t="shared" si="2"/>
        <v>21</v>
      </c>
      <c r="AG177" s="19" t="s">
        <v>217</v>
      </c>
      <c r="AH177" s="19"/>
    </row>
    <row r="178" spans="1:34" s="10" customFormat="1" ht="74.45" customHeight="1" x14ac:dyDescent="0.25">
      <c r="A178" s="5">
        <v>177</v>
      </c>
      <c r="B178" s="17" t="s">
        <v>229</v>
      </c>
      <c r="C178" s="17"/>
      <c r="D178" s="6" t="s">
        <v>178</v>
      </c>
      <c r="E178" s="7">
        <v>0</v>
      </c>
      <c r="F178" s="7">
        <v>1</v>
      </c>
      <c r="G178" s="7">
        <v>6</v>
      </c>
      <c r="H178" s="7">
        <v>2</v>
      </c>
      <c r="I178" s="7">
        <f>13+18</f>
        <v>31</v>
      </c>
      <c r="J178" s="7">
        <v>0</v>
      </c>
      <c r="K178" s="7">
        <v>9</v>
      </c>
      <c r="L178" s="7">
        <v>4</v>
      </c>
      <c r="M178" s="7">
        <v>0</v>
      </c>
      <c r="N178" s="7">
        <v>0</v>
      </c>
      <c r="O178" s="7">
        <v>0</v>
      </c>
      <c r="P178" s="8">
        <v>0</v>
      </c>
      <c r="Q178" s="7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9">
        <f t="shared" si="2"/>
        <v>53</v>
      </c>
      <c r="AG178" s="19" t="s">
        <v>217</v>
      </c>
      <c r="AH178" s="19"/>
    </row>
    <row r="179" spans="1:34" s="10" customFormat="1" ht="74.45" customHeight="1" x14ac:dyDescent="0.25">
      <c r="A179" s="5">
        <v>178</v>
      </c>
      <c r="B179" s="17" t="s">
        <v>230</v>
      </c>
      <c r="C179" s="17"/>
      <c r="D179" s="6" t="s">
        <v>178</v>
      </c>
      <c r="E179" s="7">
        <v>0</v>
      </c>
      <c r="F179" s="7">
        <v>1</v>
      </c>
      <c r="G179" s="7">
        <v>0</v>
      </c>
      <c r="H179" s="7">
        <v>0</v>
      </c>
      <c r="I179" s="7">
        <v>13</v>
      </c>
      <c r="J179" s="7">
        <v>0</v>
      </c>
      <c r="K179" s="7">
        <v>0</v>
      </c>
      <c r="L179" s="7">
        <v>8</v>
      </c>
      <c r="M179" s="7">
        <v>0</v>
      </c>
      <c r="N179" s="7">
        <v>0</v>
      </c>
      <c r="O179" s="7">
        <v>0</v>
      </c>
      <c r="P179" s="8">
        <v>0</v>
      </c>
      <c r="Q179" s="7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9">
        <f t="shared" si="2"/>
        <v>22</v>
      </c>
      <c r="AG179" s="19" t="s">
        <v>217</v>
      </c>
      <c r="AH179" s="19"/>
    </row>
    <row r="180" spans="1:34" s="10" customFormat="1" ht="74.45" customHeight="1" x14ac:dyDescent="0.25">
      <c r="A180" s="5">
        <v>179</v>
      </c>
      <c r="B180" s="17" t="s">
        <v>231</v>
      </c>
      <c r="C180" s="17"/>
      <c r="D180" s="11" t="s">
        <v>45</v>
      </c>
      <c r="E180" s="7">
        <v>0</v>
      </c>
      <c r="F180" s="7">
        <v>0</v>
      </c>
      <c r="G180" s="7">
        <v>3</v>
      </c>
      <c r="H180" s="7">
        <v>1</v>
      </c>
      <c r="I180" s="7">
        <v>7</v>
      </c>
      <c r="J180" s="7">
        <v>5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8">
        <v>0</v>
      </c>
      <c r="Q180" s="7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9">
        <f t="shared" si="2"/>
        <v>16</v>
      </c>
      <c r="AG180" s="19" t="s">
        <v>217</v>
      </c>
      <c r="AH180" s="19"/>
    </row>
    <row r="181" spans="1:34" s="10" customFormat="1" ht="74.45" customHeight="1" x14ac:dyDescent="0.25">
      <c r="A181" s="5">
        <v>180</v>
      </c>
      <c r="B181" s="17" t="s">
        <v>232</v>
      </c>
      <c r="C181" s="17"/>
      <c r="D181" s="6" t="s">
        <v>63</v>
      </c>
      <c r="E181" s="7">
        <v>62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8">
        <v>0</v>
      </c>
      <c r="Q181" s="7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9">
        <f t="shared" si="2"/>
        <v>62</v>
      </c>
      <c r="AG181" s="19" t="s">
        <v>217</v>
      </c>
      <c r="AH181" s="19"/>
    </row>
    <row r="182" spans="1:34" s="10" customFormat="1" ht="74.45" customHeight="1" x14ac:dyDescent="0.25">
      <c r="A182" s="5">
        <v>181</v>
      </c>
      <c r="B182" s="17" t="s">
        <v>232</v>
      </c>
      <c r="C182" s="17"/>
      <c r="D182" s="6" t="s">
        <v>63</v>
      </c>
      <c r="E182" s="7">
        <v>0</v>
      </c>
      <c r="F182" s="7">
        <v>49</v>
      </c>
      <c r="G182" s="7">
        <v>96</v>
      </c>
      <c r="H182" s="7">
        <v>64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8">
        <v>0</v>
      </c>
      <c r="Q182" s="7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9">
        <f t="shared" si="2"/>
        <v>209</v>
      </c>
      <c r="AG182" s="19" t="s">
        <v>217</v>
      </c>
      <c r="AH182" s="19"/>
    </row>
    <row r="183" spans="1:34" s="10" customFormat="1" ht="74.45" customHeight="1" x14ac:dyDescent="0.25">
      <c r="A183" s="5">
        <v>182</v>
      </c>
      <c r="B183" s="17" t="s">
        <v>211</v>
      </c>
      <c r="C183" s="17"/>
      <c r="D183" s="6" t="s">
        <v>212</v>
      </c>
      <c r="E183" s="7">
        <v>0</v>
      </c>
      <c r="F183" s="7">
        <v>0</v>
      </c>
      <c r="G183" s="7">
        <v>9</v>
      </c>
      <c r="H183" s="7">
        <v>7</v>
      </c>
      <c r="I183" s="7">
        <v>3</v>
      </c>
      <c r="J183" s="7">
        <v>0</v>
      </c>
      <c r="K183" s="7">
        <v>1</v>
      </c>
      <c r="L183" s="7">
        <v>4</v>
      </c>
      <c r="M183" s="7">
        <v>0</v>
      </c>
      <c r="N183" s="7">
        <v>0</v>
      </c>
      <c r="O183" s="7">
        <v>0</v>
      </c>
      <c r="P183" s="8">
        <v>0</v>
      </c>
      <c r="Q183" s="7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9">
        <f t="shared" si="2"/>
        <v>24</v>
      </c>
      <c r="AG183" s="19" t="s">
        <v>217</v>
      </c>
      <c r="AH183" s="19"/>
    </row>
    <row r="184" spans="1:34" s="10" customFormat="1" ht="74.45" customHeight="1" x14ac:dyDescent="0.25">
      <c r="A184" s="5">
        <v>183</v>
      </c>
      <c r="B184" s="17" t="s">
        <v>233</v>
      </c>
      <c r="C184" s="17"/>
      <c r="D184" s="11" t="s">
        <v>45</v>
      </c>
      <c r="E184" s="7">
        <f>1+27</f>
        <v>28</v>
      </c>
      <c r="F184" s="7">
        <v>23</v>
      </c>
      <c r="G184" s="7">
        <f>33+7</f>
        <v>40</v>
      </c>
      <c r="H184" s="7">
        <f>1+83+3</f>
        <v>87</v>
      </c>
      <c r="I184" s="7">
        <f>3+49</f>
        <v>52</v>
      </c>
      <c r="J184" s="7">
        <f>1+13</f>
        <v>14</v>
      </c>
      <c r="K184" s="7">
        <v>2</v>
      </c>
      <c r="L184" s="7">
        <v>0</v>
      </c>
      <c r="M184" s="7">
        <v>0</v>
      </c>
      <c r="N184" s="7">
        <v>0</v>
      </c>
      <c r="O184" s="7">
        <v>0</v>
      </c>
      <c r="P184" s="8">
        <v>0</v>
      </c>
      <c r="Q184" s="7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  <c r="AF184" s="9">
        <f t="shared" si="2"/>
        <v>246</v>
      </c>
      <c r="AG184" s="19" t="s">
        <v>217</v>
      </c>
      <c r="AH184" s="19"/>
    </row>
    <row r="185" spans="1:34" s="10" customFormat="1" ht="74.45" customHeight="1" x14ac:dyDescent="0.25">
      <c r="A185" s="5">
        <v>184</v>
      </c>
      <c r="B185" s="17" t="s">
        <v>234</v>
      </c>
      <c r="C185" s="17"/>
      <c r="D185" s="6" t="s">
        <v>132</v>
      </c>
      <c r="E185" s="7">
        <v>0</v>
      </c>
      <c r="F185" s="7">
        <f>36+70</f>
        <v>106</v>
      </c>
      <c r="G185" s="7">
        <f>72+84</f>
        <v>156</v>
      </c>
      <c r="H185" s="7">
        <v>169</v>
      </c>
      <c r="I185" s="7">
        <v>51</v>
      </c>
      <c r="J185" s="7">
        <v>56</v>
      </c>
      <c r="K185" s="7">
        <f>108+109</f>
        <v>217</v>
      </c>
      <c r="L185" s="7">
        <v>0</v>
      </c>
      <c r="M185" s="7">
        <v>0</v>
      </c>
      <c r="N185" s="7">
        <v>0</v>
      </c>
      <c r="O185" s="7">
        <v>0</v>
      </c>
      <c r="P185" s="8">
        <v>0</v>
      </c>
      <c r="Q185" s="7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9">
        <f t="shared" si="2"/>
        <v>755</v>
      </c>
      <c r="AG185" s="19" t="s">
        <v>217</v>
      </c>
      <c r="AH185" s="19"/>
    </row>
    <row r="186" spans="1:34" s="10" customFormat="1" ht="74.45" customHeight="1" x14ac:dyDescent="0.25">
      <c r="A186" s="5">
        <v>185</v>
      </c>
      <c r="B186" s="17" t="s">
        <v>235</v>
      </c>
      <c r="C186" s="17"/>
      <c r="D186" s="6" t="s">
        <v>220</v>
      </c>
      <c r="E186" s="7">
        <v>0</v>
      </c>
      <c r="F186" s="7">
        <v>16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8">
        <v>0</v>
      </c>
      <c r="Q186" s="7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9">
        <f t="shared" si="2"/>
        <v>16</v>
      </c>
      <c r="AG186" s="19" t="s">
        <v>217</v>
      </c>
      <c r="AH186" s="19"/>
    </row>
    <row r="187" spans="1:34" s="10" customFormat="1" ht="74.45" customHeight="1" x14ac:dyDescent="0.25">
      <c r="A187" s="5">
        <v>186</v>
      </c>
      <c r="B187" s="17" t="s">
        <v>236</v>
      </c>
      <c r="C187" s="17"/>
      <c r="D187" s="11" t="s">
        <v>196</v>
      </c>
      <c r="E187" s="7">
        <v>0</v>
      </c>
      <c r="F187" s="7">
        <v>7</v>
      </c>
      <c r="G187" s="7">
        <v>12</v>
      </c>
      <c r="H187" s="7">
        <v>1</v>
      </c>
      <c r="I187" s="7">
        <v>22</v>
      </c>
      <c r="J187" s="7">
        <v>9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8">
        <v>0</v>
      </c>
      <c r="Q187" s="7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9">
        <f t="shared" si="2"/>
        <v>51</v>
      </c>
      <c r="AG187" s="19" t="s">
        <v>217</v>
      </c>
      <c r="AH187" s="19"/>
    </row>
    <row r="188" spans="1:34" s="10" customFormat="1" ht="74.45" customHeight="1" x14ac:dyDescent="0.25">
      <c r="A188" s="5">
        <v>187</v>
      </c>
      <c r="B188" s="17" t="s">
        <v>237</v>
      </c>
      <c r="C188" s="17"/>
      <c r="D188" s="6" t="s">
        <v>35</v>
      </c>
      <c r="E188" s="7">
        <v>0</v>
      </c>
      <c r="F188" s="7">
        <v>14</v>
      </c>
      <c r="G188" s="7">
        <v>8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8">
        <v>0</v>
      </c>
      <c r="Q188" s="7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9">
        <f t="shared" si="2"/>
        <v>22</v>
      </c>
      <c r="AG188" s="19" t="s">
        <v>217</v>
      </c>
      <c r="AH188" s="19"/>
    </row>
    <row r="189" spans="1:34" s="10" customFormat="1" ht="74.45" customHeight="1" x14ac:dyDescent="0.25">
      <c r="A189" s="5">
        <v>188</v>
      </c>
      <c r="B189" s="17" t="s">
        <v>238</v>
      </c>
      <c r="C189" s="17"/>
      <c r="D189" s="6" t="s">
        <v>132</v>
      </c>
      <c r="E189" s="7">
        <v>0</v>
      </c>
      <c r="F189" s="7">
        <v>1</v>
      </c>
      <c r="G189" s="7">
        <f>36+1+36</f>
        <v>73</v>
      </c>
      <c r="H189" s="7">
        <f>36+36+36+27+36+36</f>
        <v>207</v>
      </c>
      <c r="I189" s="7">
        <v>19</v>
      </c>
      <c r="J189" s="7">
        <f>28+36</f>
        <v>64</v>
      </c>
      <c r="K189" s="7">
        <v>3</v>
      </c>
      <c r="L189" s="7">
        <v>0</v>
      </c>
      <c r="M189" s="7">
        <v>0</v>
      </c>
      <c r="N189" s="7">
        <v>0</v>
      </c>
      <c r="O189" s="7">
        <v>0</v>
      </c>
      <c r="P189" s="8">
        <v>0</v>
      </c>
      <c r="Q189" s="7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9">
        <f t="shared" si="2"/>
        <v>367</v>
      </c>
      <c r="AG189" s="19" t="s">
        <v>217</v>
      </c>
      <c r="AH189" s="19"/>
    </row>
    <row r="190" spans="1:34" s="10" customFormat="1" ht="74.45" customHeight="1" x14ac:dyDescent="0.25">
      <c r="A190" s="5">
        <v>189</v>
      </c>
      <c r="B190" s="17" t="s">
        <v>239</v>
      </c>
      <c r="C190" s="17"/>
      <c r="D190" s="6" t="s">
        <v>75</v>
      </c>
      <c r="E190" s="7">
        <v>0</v>
      </c>
      <c r="F190" s="7">
        <f>1+27+22+78+120+31</f>
        <v>279</v>
      </c>
      <c r="G190" s="7">
        <f>60+139+9+33</f>
        <v>241</v>
      </c>
      <c r="H190" s="7">
        <f>37+79</f>
        <v>116</v>
      </c>
      <c r="I190" s="7">
        <f>88+31+18+3+5</f>
        <v>145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8">
        <v>0</v>
      </c>
      <c r="Q190" s="7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9">
        <f t="shared" si="2"/>
        <v>781</v>
      </c>
      <c r="AG190" s="19" t="s">
        <v>217</v>
      </c>
      <c r="AH190" s="19"/>
    </row>
    <row r="191" spans="1:34" s="10" customFormat="1" ht="74.45" customHeight="1" x14ac:dyDescent="0.25">
      <c r="A191" s="5">
        <v>190</v>
      </c>
      <c r="B191" s="17" t="s">
        <v>240</v>
      </c>
      <c r="C191" s="17"/>
      <c r="D191" s="6" t="s">
        <v>241</v>
      </c>
      <c r="E191" s="7">
        <v>0</v>
      </c>
      <c r="F191" s="7">
        <v>0</v>
      </c>
      <c r="G191" s="7">
        <v>0</v>
      </c>
      <c r="H191" s="7">
        <f>7+18+18+18+18+18</f>
        <v>97</v>
      </c>
      <c r="I191" s="7">
        <f>8+180</f>
        <v>188</v>
      </c>
      <c r="J191" s="7">
        <f>90+19+5</f>
        <v>114</v>
      </c>
      <c r="K191" s="7">
        <f>6+13+108</f>
        <v>127</v>
      </c>
      <c r="L191" s="7">
        <f>13+18+18</f>
        <v>49</v>
      </c>
      <c r="M191" s="7">
        <v>0</v>
      </c>
      <c r="N191" s="7">
        <v>0</v>
      </c>
      <c r="O191" s="7">
        <v>0</v>
      </c>
      <c r="P191" s="8">
        <v>0</v>
      </c>
      <c r="Q191" s="7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9">
        <f t="shared" si="2"/>
        <v>575</v>
      </c>
      <c r="AG191" s="19" t="s">
        <v>217</v>
      </c>
      <c r="AH191" s="19"/>
    </row>
    <row r="192" spans="1:34" s="10" customFormat="1" ht="74.45" customHeight="1" x14ac:dyDescent="0.25">
      <c r="A192" s="5">
        <v>191</v>
      </c>
      <c r="B192" s="17" t="s">
        <v>242</v>
      </c>
      <c r="C192" s="17"/>
      <c r="D192" s="6" t="s">
        <v>43</v>
      </c>
      <c r="E192" s="7">
        <v>0</v>
      </c>
      <c r="F192" s="7">
        <v>6</v>
      </c>
      <c r="G192" s="7">
        <v>63</v>
      </c>
      <c r="H192" s="7">
        <v>28</v>
      </c>
      <c r="I192" s="7">
        <v>41</v>
      </c>
      <c r="J192" s="7">
        <v>95</v>
      </c>
      <c r="K192" s="7">
        <v>0</v>
      </c>
      <c r="L192" s="7">
        <v>1</v>
      </c>
      <c r="M192" s="7">
        <v>0</v>
      </c>
      <c r="N192" s="7">
        <v>0</v>
      </c>
      <c r="O192" s="7">
        <v>0</v>
      </c>
      <c r="P192" s="8">
        <v>0</v>
      </c>
      <c r="Q192" s="7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9">
        <f t="shared" si="2"/>
        <v>234</v>
      </c>
      <c r="AG192" s="19" t="s">
        <v>243</v>
      </c>
      <c r="AH192" s="19"/>
    </row>
    <row r="193" spans="1:34" s="10" customFormat="1" ht="74.45" customHeight="1" x14ac:dyDescent="0.25">
      <c r="A193" s="5">
        <v>192</v>
      </c>
      <c r="B193" s="17" t="s">
        <v>244</v>
      </c>
      <c r="C193" s="17"/>
      <c r="D193" s="6" t="s">
        <v>48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29</v>
      </c>
      <c r="L193" s="7">
        <v>0</v>
      </c>
      <c r="M193" s="7">
        <v>6</v>
      </c>
      <c r="N193" s="7">
        <v>38</v>
      </c>
      <c r="O193" s="7">
        <v>12</v>
      </c>
      <c r="P193" s="8">
        <v>45</v>
      </c>
      <c r="Q193" s="7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9">
        <f t="shared" si="2"/>
        <v>130</v>
      </c>
      <c r="AG193" s="19" t="s">
        <v>243</v>
      </c>
      <c r="AH193" s="19"/>
    </row>
    <row r="194" spans="1:34" s="10" customFormat="1" ht="74.45" customHeight="1" x14ac:dyDescent="0.25">
      <c r="A194" s="5">
        <v>193</v>
      </c>
      <c r="B194" s="17" t="s">
        <v>245</v>
      </c>
      <c r="C194" s="17"/>
      <c r="D194" s="6" t="s">
        <v>48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4</v>
      </c>
      <c r="L194" s="7">
        <v>0</v>
      </c>
      <c r="M194" s="7">
        <v>5</v>
      </c>
      <c r="N194" s="7">
        <v>0</v>
      </c>
      <c r="O194" s="7">
        <v>18</v>
      </c>
      <c r="P194" s="8">
        <v>18</v>
      </c>
      <c r="Q194" s="7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9">
        <f t="shared" si="2"/>
        <v>45</v>
      </c>
      <c r="AG194" s="19" t="s">
        <v>243</v>
      </c>
      <c r="AH194" s="19"/>
    </row>
    <row r="195" spans="1:34" s="10" customFormat="1" ht="74.45" customHeight="1" x14ac:dyDescent="0.25">
      <c r="A195" s="5">
        <v>194</v>
      </c>
      <c r="B195" s="17" t="s">
        <v>246</v>
      </c>
      <c r="C195" s="17"/>
      <c r="D195" s="6" t="s">
        <v>205</v>
      </c>
      <c r="E195" s="7">
        <v>0</v>
      </c>
      <c r="F195" s="7">
        <v>0</v>
      </c>
      <c r="G195" s="7">
        <v>4</v>
      </c>
      <c r="H195" s="7">
        <v>1</v>
      </c>
      <c r="I195" s="7">
        <v>157</v>
      </c>
      <c r="J195" s="7">
        <v>11</v>
      </c>
      <c r="K195" s="7">
        <v>18</v>
      </c>
      <c r="L195" s="7">
        <v>0</v>
      </c>
      <c r="M195" s="7">
        <v>0</v>
      </c>
      <c r="N195" s="7">
        <v>0</v>
      </c>
      <c r="O195" s="7">
        <v>0</v>
      </c>
      <c r="P195" s="8">
        <v>0</v>
      </c>
      <c r="Q195" s="7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9">
        <f t="shared" ref="AF195:AF226" si="3">+SUM(E195:AE195)</f>
        <v>191</v>
      </c>
      <c r="AG195" s="19" t="s">
        <v>243</v>
      </c>
      <c r="AH195" s="19"/>
    </row>
    <row r="196" spans="1:34" s="10" customFormat="1" ht="74.45" customHeight="1" x14ac:dyDescent="0.25">
      <c r="A196" s="5">
        <v>195</v>
      </c>
      <c r="B196" s="17" t="s">
        <v>247</v>
      </c>
      <c r="C196" s="17"/>
      <c r="D196" s="6" t="s">
        <v>75</v>
      </c>
      <c r="E196" s="7">
        <v>0</v>
      </c>
      <c r="F196" s="7">
        <v>0</v>
      </c>
      <c r="G196" s="7">
        <v>3</v>
      </c>
      <c r="H196" s="7">
        <v>3</v>
      </c>
      <c r="I196" s="7">
        <v>54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8">
        <v>0</v>
      </c>
      <c r="Q196" s="7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9">
        <f t="shared" si="3"/>
        <v>60</v>
      </c>
      <c r="AG196" s="19" t="s">
        <v>243</v>
      </c>
      <c r="AH196" s="19"/>
    </row>
    <row r="197" spans="1:34" s="10" customFormat="1" ht="74.45" customHeight="1" x14ac:dyDescent="0.25">
      <c r="A197" s="5">
        <v>196</v>
      </c>
      <c r="B197" s="17" t="s">
        <v>248</v>
      </c>
      <c r="C197" s="17"/>
      <c r="D197" s="6" t="s">
        <v>220</v>
      </c>
      <c r="E197" s="7">
        <v>0</v>
      </c>
      <c r="F197" s="7">
        <v>0</v>
      </c>
      <c r="G197" s="7">
        <v>15</v>
      </c>
      <c r="H197" s="7">
        <v>18</v>
      </c>
      <c r="I197" s="7">
        <v>33</v>
      </c>
      <c r="J197" s="7">
        <v>34</v>
      </c>
      <c r="K197" s="7">
        <v>30</v>
      </c>
      <c r="L197" s="7">
        <v>24</v>
      </c>
      <c r="M197" s="7">
        <v>0</v>
      </c>
      <c r="N197" s="7">
        <v>0</v>
      </c>
      <c r="O197" s="7">
        <v>0</v>
      </c>
      <c r="P197" s="8">
        <v>0</v>
      </c>
      <c r="Q197" s="7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9">
        <f t="shared" si="3"/>
        <v>154</v>
      </c>
      <c r="AG197" s="19" t="s">
        <v>243</v>
      </c>
      <c r="AH197" s="19"/>
    </row>
    <row r="198" spans="1:34" s="10" customFormat="1" ht="74.45" customHeight="1" x14ac:dyDescent="0.25">
      <c r="A198" s="5">
        <v>197</v>
      </c>
      <c r="B198" s="17" t="s">
        <v>249</v>
      </c>
      <c r="C198" s="17"/>
      <c r="D198" s="6" t="s">
        <v>250</v>
      </c>
      <c r="E198" s="7">
        <v>0</v>
      </c>
      <c r="F198" s="7">
        <v>0</v>
      </c>
      <c r="G198" s="7">
        <v>16</v>
      </c>
      <c r="H198" s="7">
        <v>6</v>
      </c>
      <c r="I198" s="7">
        <v>17</v>
      </c>
      <c r="J198" s="7">
        <v>8</v>
      </c>
      <c r="K198" s="7">
        <v>7</v>
      </c>
      <c r="L198" s="7">
        <v>18</v>
      </c>
      <c r="M198" s="7">
        <v>0</v>
      </c>
      <c r="N198" s="7">
        <v>0</v>
      </c>
      <c r="O198" s="7">
        <v>0</v>
      </c>
      <c r="P198" s="8">
        <v>0</v>
      </c>
      <c r="Q198" s="7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9">
        <f t="shared" si="3"/>
        <v>72</v>
      </c>
      <c r="AG198" s="19" t="s">
        <v>243</v>
      </c>
      <c r="AH198" s="19"/>
    </row>
    <row r="199" spans="1:34" s="10" customFormat="1" ht="74.45" customHeight="1" x14ac:dyDescent="0.25">
      <c r="A199" s="5">
        <v>198</v>
      </c>
      <c r="B199" s="17" t="s">
        <v>39</v>
      </c>
      <c r="C199" s="17"/>
      <c r="D199" s="6" t="s">
        <v>35</v>
      </c>
      <c r="E199" s="8">
        <v>0</v>
      </c>
      <c r="F199" s="7">
        <v>13</v>
      </c>
      <c r="G199" s="7">
        <v>353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9">
        <f t="shared" si="3"/>
        <v>366</v>
      </c>
      <c r="AG199" s="19" t="s">
        <v>243</v>
      </c>
      <c r="AH199" s="19"/>
    </row>
    <row r="200" spans="1:34" s="10" customFormat="1" ht="74.45" customHeight="1" x14ac:dyDescent="0.25">
      <c r="A200" s="5">
        <v>199</v>
      </c>
      <c r="B200" s="17" t="s">
        <v>251</v>
      </c>
      <c r="C200" s="17"/>
      <c r="D200" s="6" t="s">
        <v>147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7</v>
      </c>
      <c r="O200" s="7">
        <v>1</v>
      </c>
      <c r="P200" s="8">
        <v>6</v>
      </c>
      <c r="Q200" s="7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9">
        <f t="shared" si="3"/>
        <v>14</v>
      </c>
      <c r="AG200" s="19" t="s">
        <v>243</v>
      </c>
      <c r="AH200" s="19"/>
    </row>
    <row r="201" spans="1:34" s="10" customFormat="1" ht="74.45" customHeight="1" x14ac:dyDescent="0.25">
      <c r="A201" s="5">
        <v>200</v>
      </c>
      <c r="B201" s="17" t="s">
        <v>252</v>
      </c>
      <c r="C201" s="17"/>
      <c r="D201" s="6" t="s">
        <v>178</v>
      </c>
      <c r="E201" s="8">
        <v>0</v>
      </c>
      <c r="F201" s="8">
        <v>0</v>
      </c>
      <c r="G201" s="7">
        <v>39</v>
      </c>
      <c r="H201" s="7">
        <v>6</v>
      </c>
      <c r="I201" s="7">
        <v>47</v>
      </c>
      <c r="J201" s="7">
        <v>15</v>
      </c>
      <c r="K201" s="7">
        <v>20</v>
      </c>
      <c r="L201" s="7">
        <v>50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9">
        <f t="shared" si="3"/>
        <v>177</v>
      </c>
      <c r="AG201" s="19" t="s">
        <v>243</v>
      </c>
      <c r="AH201" s="19"/>
    </row>
    <row r="202" spans="1:34" s="10" customFormat="1" ht="74.45" customHeight="1" x14ac:dyDescent="0.25">
      <c r="A202" s="5">
        <v>201</v>
      </c>
      <c r="B202" s="17" t="s">
        <v>253</v>
      </c>
      <c r="C202" s="17"/>
      <c r="D202" s="11" t="s">
        <v>45</v>
      </c>
      <c r="E202" s="7">
        <v>0</v>
      </c>
      <c r="F202" s="7">
        <v>50</v>
      </c>
      <c r="G202" s="7">
        <v>56</v>
      </c>
      <c r="H202" s="7">
        <v>13</v>
      </c>
      <c r="I202" s="7">
        <v>24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8">
        <v>0</v>
      </c>
      <c r="Q202" s="7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9">
        <f t="shared" si="3"/>
        <v>143</v>
      </c>
      <c r="AG202" s="19" t="s">
        <v>243</v>
      </c>
      <c r="AH202" s="19"/>
    </row>
    <row r="203" spans="1:34" s="10" customFormat="1" ht="74.45" customHeight="1" x14ac:dyDescent="0.25">
      <c r="A203" s="5">
        <v>202</v>
      </c>
      <c r="B203" s="17" t="s">
        <v>254</v>
      </c>
      <c r="C203" s="17"/>
      <c r="D203" s="11" t="s">
        <v>45</v>
      </c>
      <c r="E203" s="7">
        <v>0</v>
      </c>
      <c r="F203" s="7">
        <v>49</v>
      </c>
      <c r="G203" s="7">
        <v>27</v>
      </c>
      <c r="H203" s="7">
        <v>23</v>
      </c>
      <c r="I203" s="7">
        <v>30</v>
      </c>
      <c r="J203" s="7">
        <v>5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8">
        <v>0</v>
      </c>
      <c r="Q203" s="7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9">
        <f t="shared" si="3"/>
        <v>134</v>
      </c>
      <c r="AG203" s="19" t="s">
        <v>243</v>
      </c>
      <c r="AH203" s="19"/>
    </row>
    <row r="204" spans="1:34" s="10" customFormat="1" ht="74.45" customHeight="1" x14ac:dyDescent="0.25">
      <c r="A204" s="5">
        <v>203</v>
      </c>
      <c r="B204" s="17" t="s">
        <v>127</v>
      </c>
      <c r="C204" s="17"/>
      <c r="D204" s="6" t="s">
        <v>128</v>
      </c>
      <c r="E204" s="7">
        <v>0</v>
      </c>
      <c r="F204" s="7">
        <v>1</v>
      </c>
      <c r="G204" s="7">
        <v>3</v>
      </c>
      <c r="H204" s="7">
        <v>0</v>
      </c>
      <c r="I204" s="7">
        <v>1</v>
      </c>
      <c r="J204" s="7">
        <v>2</v>
      </c>
      <c r="K204" s="7">
        <v>5</v>
      </c>
      <c r="L204" s="7">
        <v>2</v>
      </c>
      <c r="M204" s="7">
        <v>0</v>
      </c>
      <c r="N204" s="7">
        <v>0</v>
      </c>
      <c r="O204" s="7">
        <v>0</v>
      </c>
      <c r="P204" s="8">
        <v>0</v>
      </c>
      <c r="Q204" s="7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9">
        <f t="shared" si="3"/>
        <v>14</v>
      </c>
      <c r="AG204" s="19" t="s">
        <v>243</v>
      </c>
      <c r="AH204" s="19"/>
    </row>
    <row r="205" spans="1:34" s="10" customFormat="1" ht="74.45" customHeight="1" x14ac:dyDescent="0.25">
      <c r="A205" s="5">
        <v>204</v>
      </c>
      <c r="B205" s="17" t="s">
        <v>145</v>
      </c>
      <c r="C205" s="17"/>
      <c r="D205" s="6" t="s">
        <v>255</v>
      </c>
      <c r="E205" s="7">
        <v>0</v>
      </c>
      <c r="F205" s="7">
        <v>8</v>
      </c>
      <c r="G205" s="7">
        <v>7</v>
      </c>
      <c r="H205" s="7">
        <v>0</v>
      </c>
      <c r="I205" s="7">
        <v>0</v>
      </c>
      <c r="J205" s="7">
        <v>0</v>
      </c>
      <c r="K205" s="7">
        <v>2</v>
      </c>
      <c r="L205" s="7">
        <v>13</v>
      </c>
      <c r="M205" s="7">
        <v>0</v>
      </c>
      <c r="N205" s="7">
        <v>0</v>
      </c>
      <c r="O205" s="7">
        <v>0</v>
      </c>
      <c r="P205" s="8">
        <v>0</v>
      </c>
      <c r="Q205" s="7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9">
        <f t="shared" si="3"/>
        <v>30</v>
      </c>
      <c r="AG205" s="19" t="s">
        <v>243</v>
      </c>
      <c r="AH205" s="19"/>
    </row>
    <row r="206" spans="1:34" s="10" customFormat="1" ht="74.45" customHeight="1" x14ac:dyDescent="0.25">
      <c r="A206" s="5">
        <v>205</v>
      </c>
      <c r="B206" s="17" t="s">
        <v>256</v>
      </c>
      <c r="C206" s="17"/>
      <c r="D206" s="6" t="s">
        <v>212</v>
      </c>
      <c r="E206" s="7">
        <v>0</v>
      </c>
      <c r="F206" s="7">
        <v>0</v>
      </c>
      <c r="G206" s="7">
        <v>9</v>
      </c>
      <c r="H206" s="7">
        <v>3</v>
      </c>
      <c r="I206" s="7">
        <v>16</v>
      </c>
      <c r="J206" s="7">
        <v>2</v>
      </c>
      <c r="K206" s="7">
        <v>8</v>
      </c>
      <c r="L206" s="7">
        <v>0</v>
      </c>
      <c r="M206" s="7">
        <v>0</v>
      </c>
      <c r="N206" s="7">
        <v>0</v>
      </c>
      <c r="O206" s="7">
        <v>0</v>
      </c>
      <c r="P206" s="8">
        <v>0</v>
      </c>
      <c r="Q206" s="7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9">
        <f t="shared" si="3"/>
        <v>38</v>
      </c>
      <c r="AG206" s="19" t="s">
        <v>243</v>
      </c>
      <c r="AH206" s="19"/>
    </row>
    <row r="207" spans="1:34" s="10" customFormat="1" ht="74.45" customHeight="1" x14ac:dyDescent="0.25">
      <c r="A207" s="5">
        <v>206</v>
      </c>
      <c r="B207" s="17" t="s">
        <v>257</v>
      </c>
      <c r="C207" s="17"/>
      <c r="D207" s="6" t="s">
        <v>255</v>
      </c>
      <c r="E207" s="7">
        <v>18</v>
      </c>
      <c r="F207" s="7">
        <v>13</v>
      </c>
      <c r="G207" s="7">
        <v>3</v>
      </c>
      <c r="H207" s="7">
        <v>3</v>
      </c>
      <c r="I207" s="7">
        <v>1</v>
      </c>
      <c r="J207" s="7">
        <v>6</v>
      </c>
      <c r="K207" s="7">
        <v>117</v>
      </c>
      <c r="L207" s="7">
        <v>5</v>
      </c>
      <c r="M207" s="7">
        <v>0</v>
      </c>
      <c r="N207" s="7">
        <v>0</v>
      </c>
      <c r="O207" s="7">
        <v>0</v>
      </c>
      <c r="P207" s="8">
        <v>0</v>
      </c>
      <c r="Q207" s="7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9">
        <f t="shared" si="3"/>
        <v>166</v>
      </c>
      <c r="AG207" s="19" t="s">
        <v>243</v>
      </c>
      <c r="AH207" s="19"/>
    </row>
    <row r="208" spans="1:34" s="10" customFormat="1" ht="74.45" customHeight="1" x14ac:dyDescent="0.25">
      <c r="A208" s="5">
        <v>207</v>
      </c>
      <c r="B208" s="17" t="s">
        <v>145</v>
      </c>
      <c r="C208" s="17"/>
      <c r="D208" s="6" t="s">
        <v>255</v>
      </c>
      <c r="E208" s="7">
        <v>2</v>
      </c>
      <c r="F208" s="7">
        <v>13</v>
      </c>
      <c r="G208" s="7">
        <v>0</v>
      </c>
      <c r="H208" s="7">
        <v>29</v>
      </c>
      <c r="I208" s="7">
        <v>20</v>
      </c>
      <c r="J208" s="7">
        <v>36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8">
        <v>0</v>
      </c>
      <c r="Q208" s="7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9">
        <f t="shared" si="3"/>
        <v>100</v>
      </c>
      <c r="AG208" s="19" t="s">
        <v>243</v>
      </c>
      <c r="AH208" s="19"/>
    </row>
    <row r="209" spans="1:34" s="10" customFormat="1" ht="74.45" customHeight="1" x14ac:dyDescent="0.25">
      <c r="A209" s="5">
        <v>208</v>
      </c>
      <c r="B209" s="17" t="s">
        <v>139</v>
      </c>
      <c r="C209" s="17"/>
      <c r="D209" s="6" t="s">
        <v>41</v>
      </c>
      <c r="E209" s="7">
        <v>1</v>
      </c>
      <c r="F209" s="7">
        <v>10</v>
      </c>
      <c r="G209" s="7">
        <v>89</v>
      </c>
      <c r="H209" s="7">
        <v>4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8">
        <v>0</v>
      </c>
      <c r="Q209" s="7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9">
        <f t="shared" si="3"/>
        <v>104</v>
      </c>
      <c r="AG209" s="19" t="s">
        <v>243</v>
      </c>
      <c r="AH209" s="19"/>
    </row>
    <row r="210" spans="1:34" s="10" customFormat="1" ht="74.45" customHeight="1" x14ac:dyDescent="0.25">
      <c r="A210" s="5">
        <v>209</v>
      </c>
      <c r="B210" s="17" t="s">
        <v>229</v>
      </c>
      <c r="C210" s="17"/>
      <c r="D210" s="6" t="s">
        <v>178</v>
      </c>
      <c r="E210" s="7">
        <v>0</v>
      </c>
      <c r="F210" s="7">
        <v>0</v>
      </c>
      <c r="G210" s="7">
        <v>8</v>
      </c>
      <c r="H210" s="7">
        <v>12</v>
      </c>
      <c r="I210" s="7">
        <v>21</v>
      </c>
      <c r="J210" s="7">
        <v>0</v>
      </c>
      <c r="K210" s="7">
        <v>2</v>
      </c>
      <c r="L210" s="7">
        <v>12</v>
      </c>
      <c r="M210" s="7">
        <v>0</v>
      </c>
      <c r="N210" s="7">
        <v>0</v>
      </c>
      <c r="O210" s="7">
        <v>0</v>
      </c>
      <c r="P210" s="8">
        <v>0</v>
      </c>
      <c r="Q210" s="7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9">
        <f t="shared" si="3"/>
        <v>55</v>
      </c>
      <c r="AG210" s="19" t="s">
        <v>243</v>
      </c>
      <c r="AH210" s="19"/>
    </row>
    <row r="211" spans="1:34" s="10" customFormat="1" ht="74.45" customHeight="1" x14ac:dyDescent="0.25">
      <c r="A211" s="5">
        <v>210</v>
      </c>
      <c r="B211" s="17" t="s">
        <v>258</v>
      </c>
      <c r="C211" s="17"/>
      <c r="D211" s="6" t="s">
        <v>178</v>
      </c>
      <c r="E211" s="7">
        <v>0</v>
      </c>
      <c r="F211" s="7">
        <v>6</v>
      </c>
      <c r="G211" s="7">
        <v>7</v>
      </c>
      <c r="H211" s="7">
        <v>9</v>
      </c>
      <c r="I211" s="7">
        <v>8</v>
      </c>
      <c r="J211" s="7">
        <v>1</v>
      </c>
      <c r="K211" s="7">
        <v>1</v>
      </c>
      <c r="L211" s="7">
        <v>0</v>
      </c>
      <c r="M211" s="7">
        <v>0</v>
      </c>
      <c r="N211" s="7">
        <v>0</v>
      </c>
      <c r="O211" s="7">
        <v>0</v>
      </c>
      <c r="P211" s="8">
        <v>0</v>
      </c>
      <c r="Q211" s="7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9">
        <f t="shared" si="3"/>
        <v>32</v>
      </c>
      <c r="AG211" s="19" t="s">
        <v>243</v>
      </c>
      <c r="AH211" s="19"/>
    </row>
    <row r="212" spans="1:34" s="10" customFormat="1" ht="74.45" customHeight="1" x14ac:dyDescent="0.25">
      <c r="A212" s="5">
        <v>211</v>
      </c>
      <c r="B212" s="17">
        <v>17296310</v>
      </c>
      <c r="C212" s="17"/>
      <c r="D212" s="6" t="s">
        <v>241</v>
      </c>
      <c r="E212" s="7">
        <v>0</v>
      </c>
      <c r="F212" s="7">
        <v>11</v>
      </c>
      <c r="G212" s="7">
        <v>6</v>
      </c>
      <c r="H212" s="7">
        <v>6</v>
      </c>
      <c r="I212" s="7">
        <v>28</v>
      </c>
      <c r="J212" s="7">
        <v>20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8">
        <v>0</v>
      </c>
      <c r="Q212" s="7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9">
        <f t="shared" si="3"/>
        <v>71</v>
      </c>
      <c r="AG212" s="19" t="s">
        <v>243</v>
      </c>
      <c r="AH212" s="19"/>
    </row>
    <row r="213" spans="1:34" s="10" customFormat="1" ht="74.45" customHeight="1" x14ac:dyDescent="0.25">
      <c r="A213" s="5">
        <v>212</v>
      </c>
      <c r="B213" s="17">
        <v>18886110</v>
      </c>
      <c r="C213" s="17"/>
      <c r="D213" s="6" t="s">
        <v>38</v>
      </c>
      <c r="E213" s="7">
        <v>0</v>
      </c>
      <c r="F213" s="7">
        <v>0</v>
      </c>
      <c r="G213" s="7">
        <v>0</v>
      </c>
      <c r="H213" s="7">
        <v>2</v>
      </c>
      <c r="I213" s="7">
        <v>1</v>
      </c>
      <c r="J213" s="7">
        <v>0</v>
      </c>
      <c r="K213" s="7">
        <v>11</v>
      </c>
      <c r="L213" s="7">
        <v>17</v>
      </c>
      <c r="M213" s="7">
        <v>0</v>
      </c>
      <c r="N213" s="7">
        <v>0</v>
      </c>
      <c r="O213" s="7">
        <v>0</v>
      </c>
      <c r="P213" s="8">
        <v>0</v>
      </c>
      <c r="Q213" s="7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9">
        <f t="shared" si="3"/>
        <v>31</v>
      </c>
      <c r="AG213" s="19" t="s">
        <v>243</v>
      </c>
      <c r="AH213" s="19"/>
    </row>
    <row r="214" spans="1:34" s="10" customFormat="1" ht="74.45" customHeight="1" x14ac:dyDescent="0.25">
      <c r="A214" s="5">
        <v>213</v>
      </c>
      <c r="B214" s="17" t="s">
        <v>259</v>
      </c>
      <c r="C214" s="17"/>
      <c r="D214" s="6" t="s">
        <v>147</v>
      </c>
      <c r="E214" s="7">
        <v>0</v>
      </c>
      <c r="F214" s="7">
        <v>5</v>
      </c>
      <c r="G214" s="7">
        <v>2</v>
      </c>
      <c r="H214" s="7">
        <v>6</v>
      </c>
      <c r="I214" s="7">
        <v>0</v>
      </c>
      <c r="J214" s="7">
        <v>7</v>
      </c>
      <c r="K214" s="7">
        <v>4</v>
      </c>
      <c r="L214" s="7">
        <v>2</v>
      </c>
      <c r="M214" s="7">
        <v>0</v>
      </c>
      <c r="N214" s="7">
        <v>0</v>
      </c>
      <c r="O214" s="7">
        <v>0</v>
      </c>
      <c r="P214" s="8">
        <v>0</v>
      </c>
      <c r="Q214" s="7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9">
        <f t="shared" si="3"/>
        <v>26</v>
      </c>
      <c r="AG214" s="19" t="s">
        <v>243</v>
      </c>
      <c r="AH214" s="19"/>
    </row>
    <row r="215" spans="1:34" s="10" customFormat="1" ht="74.45" customHeight="1" x14ac:dyDescent="0.25">
      <c r="A215" s="5">
        <v>214</v>
      </c>
      <c r="B215" s="17" t="s">
        <v>260</v>
      </c>
      <c r="C215" s="17"/>
      <c r="D215" s="6" t="s">
        <v>147</v>
      </c>
      <c r="E215" s="7">
        <v>0</v>
      </c>
      <c r="F215" s="7">
        <v>1</v>
      </c>
      <c r="G215" s="7">
        <v>0</v>
      </c>
      <c r="H215" s="7">
        <v>0</v>
      </c>
      <c r="I215" s="7">
        <v>3</v>
      </c>
      <c r="J215" s="7">
        <v>25</v>
      </c>
      <c r="K215" s="7">
        <v>5</v>
      </c>
      <c r="L215" s="7">
        <v>15</v>
      </c>
      <c r="M215" s="7">
        <v>0</v>
      </c>
      <c r="N215" s="7">
        <v>0</v>
      </c>
      <c r="O215" s="7">
        <v>0</v>
      </c>
      <c r="P215" s="8">
        <v>0</v>
      </c>
      <c r="Q215" s="7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9">
        <f t="shared" si="3"/>
        <v>49</v>
      </c>
      <c r="AG215" s="19" t="s">
        <v>243</v>
      </c>
      <c r="AH215" s="19"/>
    </row>
    <row r="216" spans="1:34" s="10" customFormat="1" ht="74.45" customHeight="1" x14ac:dyDescent="0.25">
      <c r="A216" s="5">
        <v>215</v>
      </c>
      <c r="B216" s="17" t="s">
        <v>261</v>
      </c>
      <c r="C216" s="17"/>
      <c r="D216" s="6" t="s">
        <v>178</v>
      </c>
      <c r="E216" s="7">
        <v>0</v>
      </c>
      <c r="F216" s="7">
        <v>5</v>
      </c>
      <c r="G216" s="7">
        <v>0</v>
      </c>
      <c r="H216" s="7">
        <v>2</v>
      </c>
      <c r="I216" s="7">
        <v>0</v>
      </c>
      <c r="J216" s="7">
        <v>25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8">
        <v>0</v>
      </c>
      <c r="Q216" s="7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9">
        <f t="shared" si="3"/>
        <v>32</v>
      </c>
      <c r="AG216" s="19" t="s">
        <v>243</v>
      </c>
      <c r="AH216" s="19"/>
    </row>
    <row r="217" spans="1:34" s="10" customFormat="1" ht="74.45" customHeight="1" x14ac:dyDescent="0.25">
      <c r="A217" s="5">
        <v>216</v>
      </c>
      <c r="B217" s="17" t="s">
        <v>262</v>
      </c>
      <c r="C217" s="17"/>
      <c r="D217" s="6" t="s">
        <v>147</v>
      </c>
      <c r="E217" s="7">
        <v>0</v>
      </c>
      <c r="F217" s="7">
        <v>2</v>
      </c>
      <c r="G217" s="7">
        <v>2</v>
      </c>
      <c r="H217" s="7">
        <v>4</v>
      </c>
      <c r="I217" s="7">
        <v>1</v>
      </c>
      <c r="J217" s="7">
        <v>2</v>
      </c>
      <c r="K217" s="7">
        <v>5</v>
      </c>
      <c r="L217" s="7">
        <v>0</v>
      </c>
      <c r="M217" s="7">
        <v>0</v>
      </c>
      <c r="N217" s="7">
        <v>0</v>
      </c>
      <c r="O217" s="7">
        <v>0</v>
      </c>
      <c r="P217" s="8">
        <v>0</v>
      </c>
      <c r="Q217" s="7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9">
        <f t="shared" si="3"/>
        <v>16</v>
      </c>
      <c r="AG217" s="19" t="s">
        <v>243</v>
      </c>
      <c r="AH217" s="19"/>
    </row>
    <row r="218" spans="1:34" s="10" customFormat="1" ht="74.45" customHeight="1" x14ac:dyDescent="0.25">
      <c r="A218" s="5">
        <v>217</v>
      </c>
      <c r="B218" s="17" t="s">
        <v>263</v>
      </c>
      <c r="C218" s="17"/>
      <c r="D218" s="6" t="s">
        <v>250</v>
      </c>
      <c r="E218" s="7">
        <v>0</v>
      </c>
      <c r="F218" s="7">
        <v>33</v>
      </c>
      <c r="G218" s="7">
        <v>11</v>
      </c>
      <c r="H218" s="7">
        <v>63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8">
        <v>0</v>
      </c>
      <c r="Q218" s="7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9">
        <f t="shared" si="3"/>
        <v>107</v>
      </c>
      <c r="AG218" s="19" t="s">
        <v>243</v>
      </c>
      <c r="AH218" s="19"/>
    </row>
    <row r="219" spans="1:34" s="10" customFormat="1" ht="74.45" customHeight="1" x14ac:dyDescent="0.25">
      <c r="A219" s="5">
        <v>218</v>
      </c>
      <c r="B219" s="17" t="s">
        <v>37</v>
      </c>
      <c r="C219" s="17"/>
      <c r="D219" s="6" t="s">
        <v>264</v>
      </c>
      <c r="E219" s="7">
        <v>0</v>
      </c>
      <c r="F219" s="7">
        <v>3</v>
      </c>
      <c r="G219" s="7">
        <v>16</v>
      </c>
      <c r="H219" s="7">
        <v>3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8">
        <v>0</v>
      </c>
      <c r="Q219" s="7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9">
        <f t="shared" si="3"/>
        <v>22</v>
      </c>
      <c r="AG219" s="19" t="s">
        <v>243</v>
      </c>
      <c r="AH219" s="19"/>
    </row>
    <row r="220" spans="1:34" s="10" customFormat="1" ht="74.45" customHeight="1" x14ac:dyDescent="0.25">
      <c r="A220" s="5">
        <v>219</v>
      </c>
      <c r="B220" s="17" t="s">
        <v>265</v>
      </c>
      <c r="C220" s="17"/>
      <c r="D220" s="6" t="s">
        <v>63</v>
      </c>
      <c r="E220" s="7">
        <v>0</v>
      </c>
      <c r="F220" s="7">
        <v>0</v>
      </c>
      <c r="G220" s="7">
        <v>0</v>
      </c>
      <c r="H220" s="7">
        <v>5</v>
      </c>
      <c r="I220" s="7">
        <v>4</v>
      </c>
      <c r="J220" s="7">
        <v>3</v>
      </c>
      <c r="K220" s="7">
        <v>21</v>
      </c>
      <c r="L220" s="7">
        <v>11</v>
      </c>
      <c r="M220" s="7">
        <v>0</v>
      </c>
      <c r="N220" s="7">
        <v>0</v>
      </c>
      <c r="O220" s="7">
        <v>0</v>
      </c>
      <c r="P220" s="8">
        <v>0</v>
      </c>
      <c r="Q220" s="7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9">
        <f t="shared" si="3"/>
        <v>44</v>
      </c>
      <c r="AG220" s="19" t="s">
        <v>243</v>
      </c>
      <c r="AH220" s="19"/>
    </row>
    <row r="221" spans="1:34" s="10" customFormat="1" ht="74.45" customHeight="1" x14ac:dyDescent="0.25">
      <c r="A221" s="5">
        <v>220</v>
      </c>
      <c r="B221" s="17" t="s">
        <v>266</v>
      </c>
      <c r="C221" s="17"/>
      <c r="D221" s="6" t="s">
        <v>63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8">
        <v>0</v>
      </c>
      <c r="Q221" s="7">
        <v>4</v>
      </c>
      <c r="R221" s="8">
        <v>5</v>
      </c>
      <c r="S221" s="8">
        <v>17</v>
      </c>
      <c r="T221" s="8">
        <v>10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9">
        <f t="shared" si="3"/>
        <v>36</v>
      </c>
      <c r="AG221" s="19" t="s">
        <v>243</v>
      </c>
      <c r="AH221" s="19"/>
    </row>
    <row r="222" spans="1:34" s="10" customFormat="1" ht="74.45" customHeight="1" x14ac:dyDescent="0.25">
      <c r="A222" s="5">
        <v>221</v>
      </c>
      <c r="B222" s="17" t="s">
        <v>267</v>
      </c>
      <c r="C222" s="17"/>
      <c r="D222" s="6" t="s">
        <v>255</v>
      </c>
      <c r="E222" s="7">
        <v>0</v>
      </c>
      <c r="F222" s="7">
        <v>0</v>
      </c>
      <c r="G222" s="7">
        <v>2</v>
      </c>
      <c r="H222" s="7">
        <v>0</v>
      </c>
      <c r="I222" s="7">
        <v>8</v>
      </c>
      <c r="J222" s="7">
        <v>36</v>
      </c>
      <c r="K222" s="7">
        <v>30</v>
      </c>
      <c r="L222" s="7">
        <v>28</v>
      </c>
      <c r="M222" s="7">
        <v>0</v>
      </c>
      <c r="N222" s="7">
        <v>0</v>
      </c>
      <c r="O222" s="7">
        <v>0</v>
      </c>
      <c r="P222" s="8">
        <v>0</v>
      </c>
      <c r="Q222" s="7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9">
        <f t="shared" si="3"/>
        <v>104</v>
      </c>
      <c r="AG222" s="19" t="s">
        <v>243</v>
      </c>
      <c r="AH222" s="19"/>
    </row>
    <row r="223" spans="1:34" s="10" customFormat="1" ht="74.45" customHeight="1" x14ac:dyDescent="0.25">
      <c r="A223" s="5">
        <v>222</v>
      </c>
      <c r="B223" s="17">
        <v>17363110</v>
      </c>
      <c r="C223" s="17"/>
      <c r="D223" s="6" t="s">
        <v>255</v>
      </c>
      <c r="E223" s="7">
        <v>5</v>
      </c>
      <c r="F223" s="7">
        <v>2</v>
      </c>
      <c r="G223" s="7">
        <v>32</v>
      </c>
      <c r="H223" s="7">
        <v>38</v>
      </c>
      <c r="I223" s="7">
        <v>8</v>
      </c>
      <c r="J223" s="7">
        <v>26</v>
      </c>
      <c r="K223" s="7">
        <v>17</v>
      </c>
      <c r="L223" s="7">
        <v>0</v>
      </c>
      <c r="M223" s="7">
        <v>0</v>
      </c>
      <c r="N223" s="7">
        <v>0</v>
      </c>
      <c r="O223" s="7">
        <v>0</v>
      </c>
      <c r="P223" s="8">
        <v>0</v>
      </c>
      <c r="Q223" s="7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9">
        <f t="shared" si="3"/>
        <v>128</v>
      </c>
      <c r="AG223" s="19" t="s">
        <v>243</v>
      </c>
      <c r="AH223" s="19"/>
    </row>
    <row r="224" spans="1:34" s="10" customFormat="1" ht="74.45" customHeight="1" x14ac:dyDescent="0.25">
      <c r="A224" s="5">
        <v>223</v>
      </c>
      <c r="B224" s="17" t="s">
        <v>34</v>
      </c>
      <c r="C224" s="17"/>
      <c r="D224" s="6" t="s">
        <v>35</v>
      </c>
      <c r="E224" s="7">
        <v>0</v>
      </c>
      <c r="F224" s="7">
        <v>118</v>
      </c>
      <c r="G224" s="7">
        <v>76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8">
        <v>0</v>
      </c>
      <c r="Q224" s="7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9">
        <f t="shared" si="3"/>
        <v>194</v>
      </c>
      <c r="AG224" s="19" t="s">
        <v>243</v>
      </c>
      <c r="AH224" s="19"/>
    </row>
    <row r="225" spans="1:34" s="10" customFormat="1" ht="74.45" customHeight="1" x14ac:dyDescent="0.25">
      <c r="A225" s="5">
        <v>224</v>
      </c>
      <c r="B225" s="17" t="s">
        <v>268</v>
      </c>
      <c r="C225" s="17"/>
      <c r="D225" s="6" t="s">
        <v>255</v>
      </c>
      <c r="E225" s="7">
        <v>0</v>
      </c>
      <c r="F225" s="7">
        <v>0</v>
      </c>
      <c r="G225" s="7">
        <v>0</v>
      </c>
      <c r="H225" s="7">
        <v>9</v>
      </c>
      <c r="I225" s="7">
        <v>0</v>
      </c>
      <c r="J225" s="7">
        <v>0</v>
      </c>
      <c r="K225" s="7">
        <v>5</v>
      </c>
      <c r="L225" s="7">
        <v>5</v>
      </c>
      <c r="M225" s="7">
        <v>0</v>
      </c>
      <c r="N225" s="7">
        <v>0</v>
      </c>
      <c r="O225" s="7">
        <v>0</v>
      </c>
      <c r="P225" s="8">
        <v>0</v>
      </c>
      <c r="Q225" s="7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9">
        <f t="shared" si="3"/>
        <v>19</v>
      </c>
      <c r="AG225" s="19" t="s">
        <v>243</v>
      </c>
      <c r="AH225" s="19"/>
    </row>
    <row r="226" spans="1:34" s="10" customFormat="1" ht="74.45" customHeight="1" x14ac:dyDescent="0.25">
      <c r="A226" s="5">
        <v>225</v>
      </c>
      <c r="B226" s="17" t="s">
        <v>269</v>
      </c>
      <c r="C226" s="17"/>
      <c r="D226" s="6" t="s">
        <v>255</v>
      </c>
      <c r="E226" s="7">
        <v>4</v>
      </c>
      <c r="F226" s="7">
        <v>0</v>
      </c>
      <c r="G226" s="7">
        <v>9</v>
      </c>
      <c r="H226" s="7">
        <v>0</v>
      </c>
      <c r="I226" s="7">
        <v>16</v>
      </c>
      <c r="J226" s="7">
        <v>0</v>
      </c>
      <c r="K226" s="7">
        <v>4</v>
      </c>
      <c r="L226" s="7">
        <v>4</v>
      </c>
      <c r="M226" s="7">
        <v>0</v>
      </c>
      <c r="N226" s="7">
        <v>0</v>
      </c>
      <c r="O226" s="7">
        <v>0</v>
      </c>
      <c r="P226" s="8">
        <v>0</v>
      </c>
      <c r="Q226" s="7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9">
        <f t="shared" si="3"/>
        <v>37</v>
      </c>
      <c r="AG226" s="19" t="s">
        <v>243</v>
      </c>
      <c r="AH226" s="19"/>
    </row>
    <row r="227" spans="1:34" x14ac:dyDescent="0.25">
      <c r="E227" s="22">
        <f t="shared" ref="E227:AE227" si="4">SUM(E2:E226)</f>
        <v>385</v>
      </c>
      <c r="F227" s="22">
        <f t="shared" si="4"/>
        <v>2879</v>
      </c>
      <c r="G227" s="22">
        <f t="shared" si="4"/>
        <v>5132</v>
      </c>
      <c r="H227" s="22">
        <f t="shared" si="4"/>
        <v>2660</v>
      </c>
      <c r="I227" s="22">
        <f t="shared" si="4"/>
        <v>2450</v>
      </c>
      <c r="J227" s="22">
        <f t="shared" si="4"/>
        <v>1732</v>
      </c>
      <c r="K227" s="22">
        <f t="shared" si="4"/>
        <v>1969</v>
      </c>
      <c r="L227" s="22">
        <f t="shared" si="4"/>
        <v>601</v>
      </c>
      <c r="M227" s="22">
        <f t="shared" si="4"/>
        <v>671</v>
      </c>
      <c r="N227" s="22">
        <f t="shared" si="4"/>
        <v>724</v>
      </c>
      <c r="O227" s="22">
        <f t="shared" si="4"/>
        <v>778</v>
      </c>
      <c r="P227" s="22">
        <f t="shared" si="4"/>
        <v>638</v>
      </c>
      <c r="Q227" s="22">
        <f t="shared" si="4"/>
        <v>37</v>
      </c>
      <c r="R227" s="22">
        <f t="shared" si="4"/>
        <v>33</v>
      </c>
      <c r="S227" s="22">
        <f t="shared" si="4"/>
        <v>65</v>
      </c>
      <c r="T227" s="22">
        <f t="shared" si="4"/>
        <v>42</v>
      </c>
      <c r="U227" s="22">
        <f t="shared" si="4"/>
        <v>17</v>
      </c>
      <c r="V227" s="22">
        <f t="shared" si="4"/>
        <v>0</v>
      </c>
      <c r="W227" s="22">
        <f t="shared" si="4"/>
        <v>29</v>
      </c>
      <c r="X227" s="22">
        <f t="shared" si="4"/>
        <v>19</v>
      </c>
      <c r="Y227" s="22">
        <f t="shared" si="4"/>
        <v>34</v>
      </c>
      <c r="Z227" s="22">
        <f t="shared" si="4"/>
        <v>17</v>
      </c>
      <c r="AA227" s="22">
        <f t="shared" si="4"/>
        <v>65</v>
      </c>
      <c r="AB227" s="22">
        <f t="shared" si="4"/>
        <v>50</v>
      </c>
      <c r="AC227" s="22">
        <f t="shared" si="4"/>
        <v>83</v>
      </c>
      <c r="AD227" s="22">
        <f t="shared" si="4"/>
        <v>78</v>
      </c>
      <c r="AE227" s="22">
        <f t="shared" si="4"/>
        <v>54</v>
      </c>
      <c r="AF227" s="22">
        <f>SUM(AF2:AF226)</f>
        <v>21242</v>
      </c>
    </row>
  </sheetData>
  <pageMargins left="0.70866141732283472" right="0.70866141732283472" top="0.74803149606299213" bottom="0.74803149606299213" header="0.31496062992125984" footer="0.31496062992125984"/>
  <pageSetup paperSize="9" scale="63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Carters PKS </vt:lpstr>
      <vt:lpstr>'Carters PKS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2024-06-11T07:09:28Z</dcterms:created>
  <dcterms:modified xsi:type="dcterms:W3CDTF">2024-06-11T08:51:53Z</dcterms:modified>
</cp:coreProperties>
</file>